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60" windowWidth="15480" windowHeight="5580"/>
  </bookViews>
  <sheets>
    <sheet name="GP Comparitive Tariffs" sheetId="1" r:id="rId1"/>
  </sheets>
  <externalReferences>
    <externalReference r:id="rId2"/>
  </externalReferences>
  <definedNames>
    <definedName name="PredDLR">[1]Parameters!$C$45</definedName>
    <definedName name="PredOHR">[1]Parameters!$C$38</definedName>
    <definedName name="_xlnm.Print_Area" localSheetId="0">'GP Comparitive Tariffs'!$A$1:$Q$134</definedName>
    <definedName name="_xlnm.Print_Titles" localSheetId="0">'GP Comparitive Tariffs'!$A:$C,'GP Comparitive Tariffs'!$1:$6</definedName>
    <definedName name="VAT">[1]Parameters!$C$20</definedName>
  </definedNames>
  <calcPr calcId="145621"/>
</workbook>
</file>

<file path=xl/calcChain.xml><?xml version="1.0" encoding="utf-8"?>
<calcChain xmlns="http://schemas.openxmlformats.org/spreadsheetml/2006/main">
  <c r="J35" i="1" l="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34" i="1"/>
  <c r="J11" i="1"/>
  <c r="J12" i="1"/>
  <c r="J13" i="1"/>
  <c r="J14" i="1"/>
  <c r="J15" i="1"/>
  <c r="J16" i="1"/>
  <c r="J17" i="1"/>
  <c r="J18" i="1"/>
  <c r="J19" i="1"/>
  <c r="J20" i="1"/>
  <c r="J21" i="1"/>
  <c r="J22" i="1"/>
  <c r="J23" i="1"/>
  <c r="J24" i="1"/>
  <c r="J25" i="1"/>
  <c r="J26" i="1"/>
  <c r="J10" i="1"/>
  <c r="E85" i="1" l="1"/>
  <c r="E83" i="1"/>
  <c r="L12" i="1" l="1"/>
  <c r="L10" i="1"/>
  <c r="J30" i="1"/>
  <c r="G11" i="1"/>
  <c r="G12" i="1"/>
  <c r="G13" i="1"/>
  <c r="G14" i="1"/>
  <c r="G15" i="1"/>
  <c r="G16" i="1"/>
  <c r="G17" i="1"/>
  <c r="G18" i="1"/>
  <c r="G19" i="1"/>
  <c r="G24" i="1"/>
  <c r="G25" i="1"/>
  <c r="G26" i="1"/>
  <c r="G27" i="1"/>
  <c r="G28" i="1"/>
  <c r="G29" i="1"/>
  <c r="G30" i="1"/>
  <c r="G10" i="1"/>
  <c r="O82" i="1"/>
  <c r="M82" i="1" s="1"/>
  <c r="O102" i="1"/>
  <c r="M102" i="1" s="1"/>
  <c r="M106" i="1"/>
  <c r="M105" i="1"/>
  <c r="M104" i="1"/>
  <c r="M103" i="1"/>
  <c r="M101" i="1"/>
  <c r="M100" i="1"/>
  <c r="M99" i="1"/>
  <c r="M98" i="1"/>
  <c r="M97" i="1"/>
  <c r="M96" i="1"/>
  <c r="M95" i="1"/>
  <c r="M94" i="1"/>
  <c r="M93" i="1"/>
  <c r="M92" i="1"/>
  <c r="M91" i="1"/>
  <c r="M90" i="1"/>
  <c r="M89" i="1"/>
  <c r="M88" i="1"/>
  <c r="M87" i="1"/>
  <c r="M86" i="1"/>
  <c r="O84" i="1"/>
  <c r="M84" i="1" s="1"/>
  <c r="M81" i="1"/>
  <c r="M80" i="1"/>
  <c r="M79" i="1"/>
  <c r="M78" i="1"/>
  <c r="M77" i="1"/>
  <c r="M76" i="1"/>
  <c r="M75"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7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G34" i="1"/>
  <c r="F34" i="1" s="1"/>
  <c r="Q24" i="1"/>
  <c r="Q25" i="1"/>
  <c r="Q26" i="1"/>
  <c r="Q27" i="1"/>
  <c r="Q28" i="1"/>
  <c r="Q29" i="1"/>
  <c r="D85" i="1" l="1"/>
  <c r="D83" i="1"/>
  <c r="O30" i="1" l="1"/>
  <c r="O34" i="1" s="1"/>
  <c r="N34" i="1" s="1"/>
  <c r="O29" i="1"/>
  <c r="O28" i="1"/>
  <c r="O27" i="1"/>
  <c r="O26" i="1"/>
  <c r="O25" i="1"/>
  <c r="O24" i="1"/>
  <c r="O19" i="1"/>
  <c r="O18" i="1"/>
  <c r="O17" i="1"/>
  <c r="O16" i="1"/>
  <c r="O15" i="1"/>
  <c r="O14" i="1"/>
  <c r="O13" i="1"/>
  <c r="O12" i="1"/>
  <c r="O11" i="1"/>
  <c r="O10" i="1"/>
  <c r="M11" i="1"/>
  <c r="M12" i="1"/>
  <c r="M13" i="1"/>
  <c r="M14" i="1"/>
  <c r="M15" i="1"/>
  <c r="M16" i="1"/>
  <c r="M17" i="1"/>
  <c r="M18" i="1"/>
  <c r="M19" i="1"/>
  <c r="M24" i="1"/>
  <c r="M25" i="1"/>
  <c r="M26" i="1"/>
  <c r="M27" i="1"/>
  <c r="M28" i="1"/>
  <c r="M29" i="1"/>
  <c r="M30" i="1"/>
  <c r="M34" i="1" s="1"/>
  <c r="M10"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4" i="1"/>
  <c r="N86" i="1"/>
  <c r="N87" i="1"/>
  <c r="N88" i="1"/>
  <c r="N89" i="1"/>
  <c r="N90" i="1"/>
  <c r="N91" i="1"/>
  <c r="N92" i="1"/>
  <c r="N93" i="1"/>
  <c r="N94" i="1"/>
  <c r="N95" i="1"/>
  <c r="N96" i="1"/>
  <c r="N97" i="1"/>
  <c r="N98" i="1"/>
  <c r="N99" i="1"/>
  <c r="N100" i="1"/>
  <c r="N101" i="1"/>
  <c r="N102" i="1"/>
  <c r="N103" i="1"/>
  <c r="N104" i="1"/>
  <c r="N105" i="1"/>
  <c r="N106" i="1"/>
  <c r="D104" i="1" l="1"/>
  <c r="D86" i="1"/>
  <c r="D81" i="1"/>
  <c r="D80" i="1"/>
  <c r="D79" i="1"/>
  <c r="D78" i="1"/>
  <c r="D77" i="1"/>
  <c r="D76" i="1"/>
  <c r="D75" i="1"/>
  <c r="D74"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E95" i="1"/>
  <c r="D95" i="1" s="1"/>
  <c r="P35" i="1" l="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4" i="1"/>
  <c r="P86" i="1"/>
  <c r="P87" i="1"/>
  <c r="P88" i="1"/>
  <c r="P89" i="1"/>
  <c r="P90" i="1"/>
  <c r="P91" i="1"/>
  <c r="P92" i="1"/>
  <c r="P93" i="1"/>
  <c r="P94" i="1"/>
  <c r="P95" i="1"/>
  <c r="P96" i="1"/>
  <c r="P97" i="1"/>
  <c r="P98" i="1"/>
  <c r="P99" i="1"/>
  <c r="P100" i="1"/>
  <c r="P101" i="1"/>
  <c r="P102" i="1"/>
  <c r="P103" i="1"/>
  <c r="P104" i="1"/>
  <c r="P105" i="1"/>
  <c r="P106" i="1"/>
  <c r="P34" i="1"/>
  <c r="P11" i="1"/>
  <c r="P12" i="1"/>
  <c r="P13" i="1"/>
  <c r="P14" i="1"/>
  <c r="P15" i="1"/>
  <c r="P16" i="1"/>
  <c r="P17" i="1"/>
  <c r="P18" i="1"/>
  <c r="P19" i="1"/>
  <c r="P20" i="1"/>
  <c r="P21" i="1"/>
  <c r="P22" i="1"/>
  <c r="P23" i="1"/>
  <c r="P24" i="1"/>
  <c r="P25" i="1"/>
  <c r="P26" i="1"/>
  <c r="P27" i="1"/>
  <c r="P28" i="1"/>
  <c r="P29" i="1"/>
  <c r="P30" i="1"/>
  <c r="P10" i="1"/>
  <c r="H102" i="1" l="1"/>
  <c r="E34" i="1"/>
  <c r="D34" i="1" s="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4" i="1"/>
  <c r="H86" i="1"/>
  <c r="H87" i="1"/>
  <c r="H88" i="1"/>
  <c r="H89" i="1"/>
  <c r="H90" i="1"/>
  <c r="H91" i="1"/>
  <c r="H92" i="1"/>
  <c r="H93" i="1"/>
  <c r="H94" i="1"/>
  <c r="H95" i="1"/>
  <c r="H96" i="1"/>
  <c r="H97" i="1"/>
  <c r="H98" i="1"/>
  <c r="H99" i="1"/>
  <c r="H100" i="1"/>
  <c r="H101" i="1"/>
  <c r="H103" i="1"/>
  <c r="H104" i="1"/>
  <c r="H105" i="1"/>
  <c r="H106" i="1"/>
  <c r="K19" i="1"/>
  <c r="K24" i="1"/>
  <c r="K25" i="1"/>
  <c r="E106" i="1"/>
  <c r="D106" i="1" s="1"/>
  <c r="E105" i="1"/>
  <c r="D105" i="1" s="1"/>
  <c r="E91" i="1"/>
  <c r="D91" i="1" s="1"/>
  <c r="E92" i="1"/>
  <c r="D92" i="1" s="1"/>
  <c r="E93" i="1"/>
  <c r="D93" i="1" s="1"/>
  <c r="E94" i="1"/>
  <c r="D94" i="1" s="1"/>
  <c r="E96" i="1"/>
  <c r="D96" i="1" s="1"/>
  <c r="E97" i="1"/>
  <c r="D97" i="1" s="1"/>
  <c r="E98" i="1"/>
  <c r="D98" i="1" s="1"/>
  <c r="E99" i="1"/>
  <c r="D99" i="1" s="1"/>
  <c r="E100" i="1"/>
  <c r="D100" i="1" s="1"/>
  <c r="E101" i="1"/>
  <c r="D101" i="1" s="1"/>
  <c r="E102" i="1"/>
  <c r="D102" i="1" s="1"/>
  <c r="E103" i="1"/>
  <c r="D103" i="1" s="1"/>
  <c r="E88" i="1"/>
  <c r="D88" i="1" s="1"/>
  <c r="E89" i="1"/>
  <c r="D89" i="1" s="1"/>
  <c r="E90" i="1"/>
  <c r="D90" i="1" s="1"/>
  <c r="E87" i="1"/>
  <c r="D87" i="1" s="1"/>
  <c r="E72" i="1"/>
  <c r="D72" i="1" s="1"/>
  <c r="E73" i="1"/>
  <c r="D73" i="1" s="1"/>
  <c r="E71" i="1"/>
  <c r="D71" i="1" s="1"/>
  <c r="K11" i="1"/>
  <c r="K12" i="1"/>
  <c r="K13" i="1"/>
  <c r="K14" i="1"/>
  <c r="K15" i="1"/>
  <c r="K16" i="1"/>
  <c r="K17" i="1"/>
  <c r="K18" i="1"/>
  <c r="K26" i="1"/>
  <c r="K27" i="1"/>
  <c r="K28" i="1"/>
  <c r="K29" i="1"/>
  <c r="K30" i="1"/>
  <c r="K34" i="1" s="1"/>
  <c r="K10" i="1"/>
  <c r="I10" i="1"/>
  <c r="L103" i="1"/>
  <c r="L102" i="1"/>
  <c r="L101" i="1"/>
  <c r="L100" i="1"/>
  <c r="L99" i="1"/>
  <c r="L98" i="1"/>
  <c r="L97" i="1"/>
  <c r="L96" i="1"/>
  <c r="L95" i="1"/>
  <c r="L94" i="1"/>
  <c r="L93" i="1"/>
  <c r="L92" i="1"/>
  <c r="D11" i="1"/>
  <c r="D12" i="1"/>
  <c r="D13" i="1"/>
  <c r="D14" i="1"/>
  <c r="D15" i="1"/>
  <c r="D16" i="1"/>
  <c r="D17" i="1"/>
  <c r="D18" i="1"/>
  <c r="D19" i="1"/>
  <c r="D20" i="1"/>
  <c r="D21" i="1"/>
  <c r="D22" i="1"/>
  <c r="D23" i="1"/>
  <c r="D24" i="1"/>
  <c r="D25" i="1"/>
  <c r="D26" i="1"/>
  <c r="D27" i="1"/>
  <c r="D28" i="1"/>
  <c r="D29" i="1"/>
  <c r="D30" i="1"/>
  <c r="D10"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4" i="1"/>
  <c r="L86" i="1"/>
  <c r="L87" i="1"/>
  <c r="L88" i="1"/>
  <c r="L89" i="1"/>
  <c r="L90" i="1"/>
  <c r="L91" i="1"/>
  <c r="L104" i="1"/>
  <c r="L105" i="1"/>
  <c r="L106" i="1"/>
  <c r="L34" i="1"/>
  <c r="I11" i="1"/>
  <c r="I12" i="1"/>
  <c r="I13" i="1"/>
  <c r="I14" i="1"/>
  <c r="I15" i="1"/>
  <c r="I16" i="1"/>
  <c r="I17" i="1"/>
  <c r="I18" i="1"/>
  <c r="I19" i="1"/>
  <c r="I24" i="1"/>
  <c r="I25" i="1"/>
  <c r="I26" i="1"/>
  <c r="I27" i="1"/>
  <c r="I28" i="1"/>
  <c r="I29" i="1"/>
  <c r="I30" i="1"/>
  <c r="I34" i="1" s="1"/>
  <c r="H34" i="1" s="1"/>
</calcChain>
</file>

<file path=xl/sharedStrings.xml><?xml version="1.0" encoding="utf-8"?>
<sst xmlns="http://schemas.openxmlformats.org/spreadsheetml/2006/main" count="235" uniqueCount="220">
  <si>
    <t>Code</t>
  </si>
  <si>
    <t>Terminology</t>
  </si>
  <si>
    <t>Average Duration Professional</t>
  </si>
  <si>
    <t>Consultations:</t>
  </si>
  <si>
    <t>Procedures:</t>
  </si>
  <si>
    <t>0109</t>
  </si>
  <si>
    <t>0129</t>
  </si>
  <si>
    <t>0130</t>
  </si>
  <si>
    <t>0132</t>
  </si>
  <si>
    <t>0133</t>
  </si>
  <si>
    <t>0145</t>
  </si>
  <si>
    <t>0146</t>
  </si>
  <si>
    <t>0147</t>
  </si>
  <si>
    <t>0199</t>
  </si>
  <si>
    <t>0190</t>
  </si>
  <si>
    <t>0191</t>
  </si>
  <si>
    <t>0192</t>
  </si>
  <si>
    <t>0151</t>
  </si>
  <si>
    <t>0173</t>
  </si>
  <si>
    <t>0174</t>
  </si>
  <si>
    <t>0152</t>
  </si>
  <si>
    <t>0149</t>
  </si>
  <si>
    <t>0107</t>
  </si>
  <si>
    <t>0175</t>
  </si>
  <si>
    <t>0113</t>
  </si>
  <si>
    <t>0148</t>
  </si>
  <si>
    <t>2615</t>
  </si>
  <si>
    <t>0202</t>
  </si>
  <si>
    <t>0307</t>
  </si>
  <si>
    <t>1136</t>
  </si>
  <si>
    <t>0206</t>
  </si>
  <si>
    <t>0300</t>
  </si>
  <si>
    <t>1461</t>
  </si>
  <si>
    <t>0255</t>
  </si>
  <si>
    <t>1186</t>
  </si>
  <si>
    <t>2614</t>
  </si>
  <si>
    <t>Newborn Attendance -Visit in Ward</t>
  </si>
  <si>
    <t>Hospital follow-up visit</t>
  </si>
  <si>
    <t>Drainage of subcutaneous abscess onychia, paronychia, pulp space or avulsion of nail</t>
  </si>
  <si>
    <t>Excision and repair by direct suture; excision nail fold or other minor procedures of similar magnitude</t>
  </si>
  <si>
    <t>Nebulisation (in rooms)</t>
  </si>
  <si>
    <t>Urine dipstick, per stick (irrespective of the number of tests on stick)</t>
  </si>
  <si>
    <t>Setting of sterile tray</t>
  </si>
  <si>
    <t>Removal of foreign body superficial to deep fascia (except hands)</t>
  </si>
  <si>
    <t>Stitching of soft-tissue injuries: Deep laceration involving limited muscle damage</t>
  </si>
  <si>
    <t>Stitching of soft-tissue injuries: Deep laceration involving extensive muscle damage</t>
  </si>
  <si>
    <t>Major debridement of wound, sloughectomy or secondary suture</t>
  </si>
  <si>
    <t>Each additional small procedure done at the same time</t>
  </si>
  <si>
    <t xml:space="preserve">Radical excision of nailbed                                 </t>
  </si>
  <si>
    <t>Excision: Small bursa or ganglion</t>
  </si>
  <si>
    <t>Removal of foreign bodies from nose: At rooms</t>
  </si>
  <si>
    <t xml:space="preserve">Tonsillectomy (dissection of the tonsils)                   </t>
  </si>
  <si>
    <t xml:space="preserve">Incision and drainage of peri-anal abscess                  </t>
  </si>
  <si>
    <t>Drainage of external thrombosed pile</t>
  </si>
  <si>
    <t>Percutaneous aspiration of bladder</t>
  </si>
  <si>
    <t>Bladder catheterisation: Male (not at operation)</t>
  </si>
  <si>
    <t xml:space="preserve">Circumcision: Surgical excision other than by clamp or dors </t>
  </si>
  <si>
    <t>Insertion of intra uterine contraceptive device (IUCD) (excluding after-care)</t>
  </si>
  <si>
    <t>Implantation hormone pellets (excluding after-care)</t>
  </si>
  <si>
    <t>Chest X-ray code 3601 included</t>
  </si>
  <si>
    <t>Haemoglobin estimation</t>
  </si>
  <si>
    <t>CHOL/HDL/LDL/TRIG</t>
  </si>
  <si>
    <t>Cholesterol Total</t>
  </si>
  <si>
    <t>Glucose strip-test with photometric reading</t>
  </si>
  <si>
    <t>Glucose tolerance test (4 specimens)</t>
  </si>
  <si>
    <t>Protein: Quantitative</t>
  </si>
  <si>
    <t xml:space="preserve">HCG: Latex agglutination: Qualitative (side room)           </t>
  </si>
  <si>
    <t>HCG: Monoclonal immunological: Quantitative</t>
  </si>
  <si>
    <t>Sputum, all body fluids and tumour aspirates: first unit</t>
  </si>
  <si>
    <t>Sputum, all body fluids and tumour aspirates: each additional unit</t>
  </si>
  <si>
    <t>Ultrasound soft tissue any region</t>
  </si>
  <si>
    <t>0205</t>
  </si>
  <si>
    <t>0207</t>
  </si>
  <si>
    <t>0208</t>
  </si>
  <si>
    <t>0210</t>
  </si>
  <si>
    <t>0222</t>
  </si>
  <si>
    <t>0227</t>
  </si>
  <si>
    <t>0241</t>
  </si>
  <si>
    <t>0242</t>
  </si>
  <si>
    <t>0243</t>
  </si>
  <si>
    <t>0245</t>
  </si>
  <si>
    <t>0246</t>
  </si>
  <si>
    <t>0259</t>
  </si>
  <si>
    <t>0261</t>
  </si>
  <si>
    <t>0301</t>
  </si>
  <si>
    <t>0302</t>
  </si>
  <si>
    <t>0303</t>
  </si>
  <si>
    <t>0304</t>
  </si>
  <si>
    <t>0308</t>
  </si>
  <si>
    <t>0310</t>
  </si>
  <si>
    <t>0316</t>
  </si>
  <si>
    <t>0661</t>
  </si>
  <si>
    <t>0853</t>
  </si>
  <si>
    <t>0857</t>
  </si>
  <si>
    <t>0887</t>
  </si>
  <si>
    <t>0922</t>
  </si>
  <si>
    <t>Prolonged first/follow-up consultation : for each 15-minute period only if service extends 10 minutes or more into the next 15-minute period following on the first 60 minutes</t>
  </si>
  <si>
    <t>Glucose: Quantitative</t>
  </si>
  <si>
    <t>Units</t>
  </si>
  <si>
    <t>R</t>
  </si>
  <si>
    <t>1232*</t>
  </si>
  <si>
    <t>1234*</t>
  </si>
  <si>
    <t>1235*</t>
  </si>
  <si>
    <t>3445*</t>
  </si>
  <si>
    <t>3615*</t>
  </si>
  <si>
    <t>3617*</t>
  </si>
  <si>
    <t>3618*</t>
  </si>
  <si>
    <t>3627*</t>
  </si>
  <si>
    <t>5100*</t>
  </si>
  <si>
    <t>5103*</t>
  </si>
  <si>
    <t>Disclaimer:</t>
  </si>
  <si>
    <t>See the Notes below for All Tariffs</t>
  </si>
  <si>
    <t>HealthMan RCF</t>
  </si>
  <si>
    <t>DH
RCF</t>
  </si>
  <si>
    <t>0017*</t>
  </si>
  <si>
    <t>Note:</t>
  </si>
  <si>
    <t>4025*</t>
  </si>
  <si>
    <t>3762*</t>
  </si>
  <si>
    <t>4027*</t>
  </si>
  <si>
    <t>4050*</t>
  </si>
  <si>
    <t>4053*</t>
  </si>
  <si>
    <t>4057*</t>
  </si>
  <si>
    <t>4188*</t>
  </si>
  <si>
    <t>4213*</t>
  </si>
  <si>
    <t>4448*</t>
  </si>
  <si>
    <t>4451*</t>
  </si>
  <si>
    <t>4561*</t>
  </si>
  <si>
    <t>4563*</t>
  </si>
  <si>
    <t xml:space="preserve">The above schedule is based on information avaiable to HealthMan and HealthMan will NOT be held responsible for any losses incurred by practitioners resulting from the use of this schedule. </t>
  </si>
  <si>
    <t>DHGP 
RCF</t>
  </si>
  <si>
    <t>Profmed 
RCF</t>
  </si>
  <si>
    <t>COMPARATIVE TARIFFS: Scheme Rates</t>
  </si>
  <si>
    <t>Legend:</t>
  </si>
  <si>
    <t>DH = Discovery Health</t>
  </si>
  <si>
    <t>R = Rand</t>
  </si>
  <si>
    <t>RCF = Rand Conversion Factor (Rand Value per Unit)</t>
  </si>
  <si>
    <t>VAT = Value Added Tax</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</si>
  <si>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</si>
  <si>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</si>
  <si>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</si>
  <si>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r>
      <t xml:space="preserve">Telephone consultation (all hours) </t>
    </r>
    <r>
      <rPr>
        <i/>
        <sz val="9.5"/>
        <color rgb="FFFF0000"/>
        <rFont val="Calibri"/>
        <family val="2"/>
        <scheme val="minor"/>
      </rPr>
      <t>(Refer to rules and interpretation)</t>
    </r>
  </si>
  <si>
    <t>Consulting Service, e.g. Repeat Script</t>
  </si>
  <si>
    <t>Writing of special motivations and treatment</t>
  </si>
  <si>
    <t>Consultation AWAY from doctor's home or rooms (non-emergency). Add to consultation</t>
  </si>
  <si>
    <t>Elective after-hours services on request of patient or family (non-emergency). Add 50% of consultation fee</t>
  </si>
  <si>
    <t>After-hours bona fide emergency consultation. Add 25% of consultation fee. (21:00 to 06:00)</t>
  </si>
  <si>
    <t>Unscheduled emergency consultation AWAY from doctor's home or rooms. Add to consultation</t>
  </si>
  <si>
    <t xml:space="preserve">Unscheduled emergency consultation at doctor's home or rooms. Add to consultation </t>
  </si>
  <si>
    <t>Newborn Attendance - emergency at all hours</t>
  </si>
  <si>
    <t>Pre-anaesthetic assessment of patient:  between 10 and 20 minutes</t>
  </si>
  <si>
    <t>Pre-anaesthetic assessment of patient:  between 20 and 35 minutes</t>
  </si>
  <si>
    <r>
      <t xml:space="preserve">First Hospital Consultation </t>
    </r>
    <r>
      <rPr>
        <i/>
        <sz val="9.5"/>
        <rFont val="Calibri"/>
        <family val="2"/>
        <scheme val="minor"/>
      </rPr>
      <t>(of a moderately above average duration and/or complexity)</t>
    </r>
  </si>
  <si>
    <r>
      <t xml:space="preserve">First Hospital Consultation </t>
    </r>
    <r>
      <rPr>
        <i/>
        <sz val="9.5"/>
        <rFont val="Calibri"/>
        <family val="2"/>
        <scheme val="minor"/>
      </rPr>
      <t>(of an average duration and/or complexity)</t>
    </r>
  </si>
  <si>
    <r>
      <t xml:space="preserve">First Hospital Consultation </t>
    </r>
    <r>
      <rPr>
        <i/>
        <sz val="9.5"/>
        <rFont val="Calibri"/>
        <family val="2"/>
        <scheme val="minor"/>
      </rPr>
      <t>(of long duration and/or high complexity)</t>
    </r>
  </si>
  <si>
    <r>
      <t xml:space="preserve">Consultation of new or established patient </t>
    </r>
    <r>
      <rPr>
        <i/>
        <sz val="9.5"/>
        <rFont val="Calibri"/>
        <family val="2"/>
        <scheme val="minor"/>
      </rPr>
      <t>(of an average duration and/or complexity)</t>
    </r>
  </si>
  <si>
    <r>
      <t xml:space="preserve">Consultation of new or established patient  </t>
    </r>
    <r>
      <rPr>
        <i/>
        <sz val="9.5"/>
        <rFont val="Calibri"/>
        <family val="2"/>
        <scheme val="minor"/>
      </rPr>
      <t>(of a moderately above average duration and/or complexity)</t>
    </r>
  </si>
  <si>
    <r>
      <t xml:space="preserve">Consultation of new or established patient  </t>
    </r>
    <r>
      <rPr>
        <i/>
        <sz val="9.5"/>
        <rFont val="Calibri"/>
        <family val="2"/>
        <scheme val="minor"/>
      </rPr>
      <t>(of long duration and/or high complexity)</t>
    </r>
  </si>
  <si>
    <t>Completion of Chronic Medication Forms on behalf of a 3rd party funder</t>
  </si>
  <si>
    <r>
      <t>Subsequent Injections as part of a planned series of injections for the same condition, administered by practitioners</t>
    </r>
    <r>
      <rPr>
        <b/>
        <i/>
        <sz val="9.5"/>
        <rFont val="Calibri"/>
        <family val="2"/>
        <scheme val="minor"/>
      </rPr>
      <t>:</t>
    </r>
    <r>
      <rPr>
        <i/>
        <sz val="9.5"/>
        <rFont val="Calibri"/>
        <family val="2"/>
        <scheme val="minor"/>
      </rPr>
      <t>(not chargeable together with a consultation item)</t>
    </r>
  </si>
  <si>
    <t>Intravenous treatment/infusion: cut down or push in for patients under 3 yrs</t>
  </si>
  <si>
    <r>
      <t xml:space="preserve">Intravenous treatment/infusion: chargeable once per 24 hours </t>
    </r>
    <r>
      <rPr>
        <i/>
        <sz val="9.5"/>
        <rFont val="Calibri"/>
        <family val="2"/>
        <scheme val="minor"/>
      </rPr>
      <t>(by medical doctor personally)</t>
    </r>
  </si>
  <si>
    <r>
      <t xml:space="preserve">Intravenous treatment/infusion: cut down for patients over 3 yrs </t>
    </r>
    <r>
      <rPr>
        <i/>
        <sz val="9.5"/>
        <rFont val="Calibri"/>
        <family val="2"/>
        <scheme val="minor"/>
      </rPr>
      <t>(by medical doctor personally)</t>
    </r>
  </si>
  <si>
    <r>
      <t xml:space="preserve">Venesection: Therapeutic venesection 
</t>
    </r>
    <r>
      <rPr>
        <i/>
        <sz val="9.5"/>
        <rFont val="Calibri"/>
        <family val="2"/>
        <scheme val="minor"/>
      </rPr>
      <t>(Not to be used when blood is drawn for the purpose of laboratory investigations)</t>
    </r>
  </si>
  <si>
    <t>Collection of blood specimen(s) by the medical doctor for pathology per venesection</t>
  </si>
  <si>
    <r>
      <t xml:space="preserve">Special treatment of severe acne cases, </t>
    </r>
    <r>
      <rPr>
        <sz val="9.5"/>
        <rFont val="Calibri"/>
        <family val="2"/>
        <scheme val="minor"/>
      </rPr>
      <t>including draining of cysts, expressing of cleaning of Comedones and/or steaming, abrasive cleaning of skin and UVR per session</t>
    </r>
  </si>
  <si>
    <r>
      <t xml:space="preserve">Intralesional injection into areas of pathology </t>
    </r>
    <r>
      <rPr>
        <sz val="9.5"/>
        <rFont val="Calibri"/>
        <family val="2"/>
        <scheme val="minor"/>
      </rPr>
      <t>e.g. Keloid: Single</t>
    </r>
  </si>
  <si>
    <t>Subsequent benign lesion (each)</t>
  </si>
  <si>
    <r>
      <t xml:space="preserve">Treatment of benign lesion/chemo-cryotherapy: </t>
    </r>
    <r>
      <rPr>
        <sz val="9.5"/>
        <rFont val="Calibri"/>
        <family val="2"/>
        <scheme val="minor"/>
      </rPr>
      <t>first lesion</t>
    </r>
  </si>
  <si>
    <r>
      <t xml:space="preserve">Treatment of benign lesion/chemo-cryotherapy: </t>
    </r>
    <r>
      <rPr>
        <sz val="9.5"/>
        <rFont val="Calibri"/>
        <family val="2"/>
        <scheme val="minor"/>
      </rPr>
      <t>Maximum for multiple additional lesions</t>
    </r>
  </si>
  <si>
    <r>
      <t>Removal of benign lesion by curretting under local or general anaesthesia followed by diathermy and curretting or electrocautery:</t>
    </r>
    <r>
      <rPr>
        <sz val="9.5"/>
        <rFont val="Calibri"/>
        <family val="2"/>
        <scheme val="minor"/>
      </rPr>
      <t xml:space="preserve"> First lesion</t>
    </r>
  </si>
  <si>
    <r>
      <t xml:space="preserve">Removal of benign lesion by curretting under local or general anaesthesia followed by diathermy and curretting or electrocautery: </t>
    </r>
    <r>
      <rPr>
        <sz val="9.5"/>
        <rFont val="Calibri"/>
        <family val="2"/>
        <scheme val="minor"/>
      </rPr>
      <t>Subsequent lesions (each)</t>
    </r>
  </si>
  <si>
    <t xml:space="preserve">Stitching of soft-tissue injuries: Stitching of wound: including normal aftercare </t>
  </si>
  <si>
    <t>Stitching of soft tissue injuries: Additional wounds stitched at same session</t>
  </si>
  <si>
    <r>
      <t xml:space="preserve">Aspiration of joint or intra-articular injection. </t>
    </r>
    <r>
      <rPr>
        <i/>
        <sz val="9.5"/>
        <rFont val="Calibri"/>
        <family val="2"/>
        <scheme val="minor"/>
      </rPr>
      <t>(Excludes aftercare)</t>
    </r>
  </si>
  <si>
    <r>
      <t>Long leg cast (Femur to toes, humerus)</t>
    </r>
    <r>
      <rPr>
        <i/>
        <sz val="9.5"/>
        <rFont val="Calibri"/>
        <family val="2"/>
        <scheme val="minor"/>
      </rPr>
      <t xml:space="preserve"> (excluding after-care) (modifier 0005 not applicable)</t>
    </r>
  </si>
  <si>
    <r>
      <t xml:space="preserve">Bursae and ganglia: Aspiration or injection </t>
    </r>
    <r>
      <rPr>
        <i/>
        <sz val="9.5"/>
        <rFont val="Calibri"/>
        <family val="2"/>
        <scheme val="minor"/>
      </rPr>
      <t>(no after-care) (modifier 0005 not applicable)</t>
    </r>
  </si>
  <si>
    <t>Removal of foreign body: requiring incision: under local anaesthetic</t>
  </si>
  <si>
    <r>
      <t xml:space="preserve">Fine needle aspiration for soft tissue </t>
    </r>
    <r>
      <rPr>
        <i/>
        <sz val="9.5"/>
        <rFont val="Calibri"/>
        <family val="2"/>
        <scheme val="minor"/>
      </rPr>
      <t>(all areas)</t>
    </r>
  </si>
  <si>
    <r>
      <t xml:space="preserve">Removal of foreign body deep to deep fascia </t>
    </r>
    <r>
      <rPr>
        <i/>
        <sz val="9.5"/>
        <rFont val="Calibri"/>
        <family val="2"/>
        <scheme val="minor"/>
      </rPr>
      <t>(except hands)</t>
    </r>
  </si>
  <si>
    <r>
      <t>Flow volume test:</t>
    </r>
    <r>
      <rPr>
        <sz val="9.5"/>
        <rFont val="Calibri"/>
        <family val="2"/>
        <scheme val="minor"/>
      </rPr>
      <t xml:space="preserve"> Inspiration/expiration</t>
    </r>
  </si>
  <si>
    <r>
      <t xml:space="preserve">Flow volume test: </t>
    </r>
    <r>
      <rPr>
        <sz val="9.5"/>
        <rFont val="Calibri"/>
        <family val="2"/>
        <scheme val="minor"/>
      </rPr>
      <t>Inspiration/Experation/pre- and post bronchodilator (to be charged for only with first consultation - thereafter item 1186 applies)</t>
    </r>
  </si>
  <si>
    <t>Peak Expiratory Flow only</t>
  </si>
  <si>
    <r>
      <t xml:space="preserve">Electrocardiogram: Without effort </t>
    </r>
    <r>
      <rPr>
        <i/>
        <sz val="9.5"/>
        <rFont val="Calibri"/>
        <family val="2"/>
        <scheme val="minor"/>
      </rPr>
      <t>(interpretation included)</t>
    </r>
  </si>
  <si>
    <r>
      <t xml:space="preserve">Effort electrocardiogram with the aid of a special bicycle ergometer, monitoring apparatus and availability of associated apparatus </t>
    </r>
    <r>
      <rPr>
        <i/>
        <sz val="9.5"/>
        <rFont val="Calibri"/>
        <family val="2"/>
        <scheme val="minor"/>
      </rPr>
      <t>(interpretation included)</t>
    </r>
  </si>
  <si>
    <r>
      <t xml:space="preserve">Multi-stage treadmill test </t>
    </r>
    <r>
      <rPr>
        <i/>
        <sz val="9.5"/>
        <rFont val="Calibri"/>
        <family val="2"/>
        <scheme val="minor"/>
      </rPr>
      <t>(interpretation included)</t>
    </r>
  </si>
  <si>
    <r>
      <t xml:space="preserve">All dental procedures </t>
    </r>
    <r>
      <rPr>
        <i/>
        <sz val="9.5"/>
        <rFont val="Calibri"/>
        <family val="2"/>
        <scheme val="minor"/>
      </rPr>
      <t>(Anasthesia Administered equals 4 units)</t>
    </r>
  </si>
  <si>
    <r>
      <t xml:space="preserve">Global obstetric care: </t>
    </r>
    <r>
      <rPr>
        <i/>
        <sz val="9.5"/>
        <rFont val="Calibri"/>
        <family val="2"/>
        <scheme val="minor"/>
      </rPr>
      <t>All inclusive fee that includes all modes of vaginal delivery (excluding Caesarean section) and obstetric care from the commencement of labour until after the post-partum visit (6 weeks visit)</t>
    </r>
  </si>
  <si>
    <r>
      <t xml:space="preserve">Global obstetric care: </t>
    </r>
    <r>
      <rPr>
        <i/>
        <sz val="9.5"/>
        <rFont val="Calibri"/>
        <family val="2"/>
        <scheme val="minor"/>
      </rPr>
      <t>All inclusive fee for caesarean section and obstetric care from the commencement of labour until after the post-partum visit (6 weeks visit). See modifier 0011 for emergency caesarean section (all hours)</t>
    </r>
  </si>
  <si>
    <t>External ear canal: Removal of foreign body at rooms with use of microscope</t>
  </si>
  <si>
    <t>Routine obstetric ultrasound at 10- 20 weeks gestational age preferable at 10 to 14 weeks gestational age to include nuchal translucency assessment</t>
  </si>
  <si>
    <t>Routine obstetric ultrasound at 20 to 24 weeks to include detailed anatomical assessment</t>
  </si>
  <si>
    <r>
      <t xml:space="preserve">Pelvic organs ultrasound transabdominal probe </t>
    </r>
    <r>
      <rPr>
        <i/>
        <sz val="9.5"/>
        <rFont val="Calibri"/>
        <family val="2"/>
        <scheme val="minor"/>
      </rPr>
      <t>(this is a gynaecological ultrasound examination and may not be used in pregnancy)</t>
    </r>
  </si>
  <si>
    <r>
      <t xml:space="preserve">Ultrasound examination includes whole abdomen and pelvic organs, where pelvic organs are clinically indicated </t>
    </r>
    <r>
      <rPr>
        <i/>
        <sz val="9.5"/>
        <rFont val="Calibri"/>
        <family val="2"/>
        <scheme val="minor"/>
      </rPr>
      <t>(including liver, gall bladder, spleen, pancreas, abdominal vascular anatomy, para-aortic area, renal tract, pelvic organs)</t>
    </r>
  </si>
  <si>
    <r>
      <t xml:space="preserve">Travelling: Normal hours: General practitioner: 18,00 clinical procedure units per hour or part thereof </t>
    </r>
    <r>
      <rPr>
        <i/>
        <sz val="9.5"/>
        <color rgb="FFFF0000"/>
        <rFont val="Calibri"/>
        <family val="2"/>
        <scheme val="minor"/>
      </rPr>
      <t>(Refer to Rule P of SAMA eMDCM)</t>
    </r>
  </si>
  <si>
    <r>
      <t xml:space="preserve">Pelvic organs ultrasound: </t>
    </r>
    <r>
      <rPr>
        <i/>
        <sz val="9.5"/>
        <rFont val="Calibri"/>
        <family val="2"/>
        <scheme val="minor"/>
      </rPr>
      <t>Transvaginal or trans rectal probe</t>
    </r>
  </si>
  <si>
    <t>DPA = Direct Payment Arrangement</t>
  </si>
  <si>
    <t>Prem = Premier</t>
  </si>
  <si>
    <r>
      <t xml:space="preserve">Global obstetric care: </t>
    </r>
    <r>
      <rPr>
        <i/>
        <sz val="9.5"/>
        <rFont val="Calibri"/>
        <family val="2"/>
        <scheme val="minor"/>
      </rPr>
      <t>All inclusive fee that includes all modes of vaginal delivery (excluding Caesarean section) and obstetric care from the commencement of labour until after the post-partum visit (4 weeks visit) (includes malpractice insurance)</t>
    </r>
  </si>
  <si>
    <r>
      <t xml:space="preserve">Global obstetric care: </t>
    </r>
    <r>
      <rPr>
        <i/>
        <sz val="9.5"/>
        <rFont val="Calibri"/>
        <family val="2"/>
        <scheme val="minor"/>
      </rPr>
      <t>All inclusive fee for caesarean section and obstetric care from the commencement of labour until after the post-partum visit (4 weeks visit). See modifier 0011 for emergency caesarean section (all hours) (includes malpractice insurance)</t>
    </r>
  </si>
  <si>
    <t xml:space="preserve">                       GEMS 
Non-Contracted Tariffs               (VAT Incl)</t>
  </si>
  <si>
    <t>GEMS Non-Contracted 
RCF</t>
  </si>
  <si>
    <t>GEMS Contracted Tariffs 
(VAT Incl)</t>
  </si>
  <si>
    <t>GEMS Contracted 
RCF</t>
  </si>
  <si>
    <t>HEALTHMAN GENERAL PRACTITIONERS COSTING GUIDE 2016</t>
  </si>
  <si>
    <t>BankMed
Tariffs
(Incl VAT)</t>
  </si>
  <si>
    <t>BankMed
RCF</t>
  </si>
  <si>
    <t>4. Increases from 2015 are as follow:</t>
  </si>
  <si>
    <t xml:space="preserve">   a. HealthMan = 2015 Tariff + 7.2%</t>
  </si>
  <si>
    <t xml:space="preserve">   b. Bankmed = New to Schedule</t>
  </si>
  <si>
    <t xml:space="preserve">   c. Discovery Health = 2015 Tariff +5%</t>
  </si>
  <si>
    <t>IH = In Hospital</t>
  </si>
  <si>
    <t>OH = Out of Hospital</t>
  </si>
  <si>
    <t xml:space="preserve">   d. GEMS = 2015 Tariff +5% </t>
  </si>
  <si>
    <t xml:space="preserve">   e. Profmed = 2015 Tariff +6%</t>
  </si>
  <si>
    <t>5. The Healthman tariff for codes that relate to equipment have been retained at GEMS rate*</t>
  </si>
  <si>
    <t>6. All Tariffs are inlcusive of VAT</t>
  </si>
  <si>
    <t xml:space="preserve"> HealthMan Private Tariff 
(VAT Incl)</t>
  </si>
  <si>
    <t xml:space="preserve">          Discovery Tariffs     (VAT Incl)</t>
  </si>
  <si>
    <t xml:space="preserve">            Discovery Tariffs     (VAT Incl) 
on DHGP Network</t>
  </si>
  <si>
    <t xml:space="preserve">
Profmed
(VAT Incl)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</si>
</sst>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_ * #,##0.000_ ;_ * \-#,##0.000_ ;_ * &quot;-&quot;??_ ;_ @_ "/>
  </numFmts>
  <fonts count="30"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u/>
      <sz val="10"/>
      <name val="Calibri"/>
      <family val="2"/>
      <scheme val="minor"/>
    </font>
    <font>
      <b/>
      <sz val="10"/>
      <name val="Calibri"/>
      <family val="2"/>
      <scheme val="minor"/>
    </font>
    <font>
      <b/>
      <i/>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9.5"/>
      <name val="Calibri"/>
      <family val="2"/>
      <scheme val="minor"/>
    </font>
    <font>
      <sz val="9.5"/>
      <name val="Calibri"/>
      <family val="2"/>
      <scheme val="minor"/>
    </font>
    <font>
      <b/>
      <sz val="9.5"/>
      <color indexed="8"/>
      <name val="Calibri"/>
      <family val="2"/>
      <scheme val="minor"/>
    </font>
    <font>
      <b/>
      <sz val="9.5"/>
      <color indexed="63"/>
      <name val="Calibri"/>
      <family val="2"/>
      <scheme val="minor"/>
    </font>
    <font>
      <b/>
      <sz val="9.5"/>
      <color indexed="10"/>
      <name val="Calibri"/>
      <family val="2"/>
      <scheme val="minor"/>
    </font>
    <font>
      <b/>
      <u/>
      <sz val="9.5"/>
      <color indexed="8"/>
      <name val="Calibri"/>
      <family val="2"/>
      <scheme val="minor"/>
    </font>
    <font>
      <b/>
      <u/>
      <sz val="9.5"/>
      <color indexed="63"/>
      <name val="Calibri"/>
      <family val="2"/>
      <scheme val="minor"/>
    </font>
    <font>
      <b/>
      <sz val="9.5"/>
      <color rgb="FF0000FF"/>
      <name val="Calibri"/>
      <family val="2"/>
      <scheme val="minor"/>
    </font>
    <font>
      <b/>
      <sz val="9.5"/>
      <color indexed="12"/>
      <name val="Calibri"/>
      <family val="2"/>
      <scheme val="minor"/>
    </font>
    <font>
      <b/>
      <u/>
      <sz val="10"/>
      <color rgb="FFFF0000"/>
      <name val="Calibri"/>
      <family val="2"/>
      <scheme val="minor"/>
    </font>
    <font>
      <sz val="10"/>
      <color rgb="FF0000FF"/>
      <name val="Calibri"/>
      <family val="2"/>
      <scheme val="minor"/>
    </font>
    <font>
      <i/>
      <sz val="10"/>
      <name val="Calibri"/>
      <family val="2"/>
      <scheme val="minor"/>
    </font>
    <font>
      <b/>
      <u/>
      <sz val="12"/>
      <name val="Calibri"/>
      <family val="2"/>
      <scheme val="minor"/>
    </font>
    <font>
      <i/>
      <sz val="9.5"/>
      <name val="Calibri"/>
      <family val="2"/>
      <scheme val="minor"/>
    </font>
    <font>
      <i/>
      <sz val="9.5"/>
      <color rgb="FFFF0000"/>
      <name val="Calibri"/>
      <family val="2"/>
      <scheme val="minor"/>
    </font>
    <font>
      <b/>
      <i/>
      <sz val="9.5"/>
      <name val="Calibri"/>
      <family val="2"/>
      <scheme val="minor"/>
    </font>
    <font>
      <b/>
      <u/>
      <sz val="9.5"/>
      <name val="Calibri"/>
      <family val="2"/>
      <scheme val="minor"/>
    </font>
    <font>
      <i/>
      <sz val="10"/>
      <color rgb="FF0000FF"/>
      <name val="Calibri"/>
      <family val="2"/>
      <scheme val="minor"/>
    </font>
    <font>
      <i/>
      <sz val="10"/>
      <color indexed="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2">
    <xf numFmtId="0" fontId="0" fillId="0" borderId="0"/>
    <xf numFmtId="43" fontId="1" fillId="0" borderId="0" applyFont="0" applyFill="0" applyBorder="0" applyAlignment="0" applyProtection="0"/>
  </cellStyleXfs>
  <cellXfs count="156">
    <xf numFmtId="0" fontId="0" fillId="0" borderId="0" xfId="0"/>
    <xf numFmtId="0" fontId="3" fillId="2" borderId="0" xfId="0" applyFont="1" applyFill="1" applyBorder="1" applyProtection="1">
      <protection hidden="1"/>
    </xf>
    <xf numFmtId="0" fontId="4" fillId="2" borderId="0" xfId="0" applyFont="1" applyFill="1" applyBorder="1" applyAlignment="1" applyProtection="1">
      <alignment wrapText="1"/>
      <protection hidden="1"/>
    </xf>
    <xf numFmtId="43" fontId="4" fillId="2" borderId="0" xfId="1" applyFont="1" applyFill="1" applyBorder="1" applyProtection="1">
      <protection hidden="1"/>
    </xf>
    <xf numFmtId="43" fontId="3" fillId="2" borderId="0" xfId="1" applyFont="1" applyFill="1" applyBorder="1" applyProtection="1">
      <protection hidden="1"/>
    </xf>
    <xf numFmtId="164" fontId="3" fillId="2" borderId="0" xfId="1" applyNumberFormat="1" applyFont="1" applyFill="1" applyBorder="1" applyProtection="1">
      <protection hidden="1"/>
    </xf>
    <xf numFmtId="0" fontId="6" fillId="4" borderId="1" xfId="0" applyFont="1" applyFill="1" applyBorder="1" applyAlignment="1" applyProtection="1">
      <alignment horizontal="center"/>
      <protection hidden="1"/>
    </xf>
    <xf numFmtId="0" fontId="6" fillId="2" borderId="4" xfId="0" applyFont="1" applyFill="1" applyBorder="1" applyAlignment="1" applyProtection="1">
      <alignment horizontal="center" wrapText="1"/>
      <protection hidden="1"/>
    </xf>
    <xf numFmtId="0" fontId="6" fillId="4" borderId="1" xfId="1" applyNumberFormat="1" applyFont="1" applyFill="1" applyBorder="1" applyAlignment="1" applyProtection="1">
      <alignment horizontal="center" wrapText="1"/>
      <protection hidden="1"/>
    </xf>
    <xf numFmtId="43" fontId="6" fillId="4" borderId="1" xfId="1" applyFont="1" applyFill="1" applyBorder="1" applyAlignment="1" applyProtection="1">
      <alignment horizontal="center" wrapText="1"/>
      <protection hidden="1"/>
    </xf>
    <xf numFmtId="164" fontId="6" fillId="4" borderId="1" xfId="1" applyNumberFormat="1" applyFont="1" applyFill="1" applyBorder="1" applyAlignment="1" applyProtection="1">
      <alignment horizontal="center" wrapText="1"/>
      <protection hidden="1"/>
    </xf>
    <xf numFmtId="0" fontId="6" fillId="2" borderId="5" xfId="0" applyFont="1" applyFill="1" applyBorder="1" applyAlignment="1" applyProtection="1">
      <alignment horizontal="center"/>
      <protection hidden="1"/>
    </xf>
    <xf numFmtId="0" fontId="6" fillId="2" borderId="6" xfId="0" applyFont="1" applyFill="1" applyBorder="1" applyAlignment="1" applyProtection="1">
      <alignment horizontal="center" wrapText="1"/>
      <protection hidden="1"/>
    </xf>
    <xf numFmtId="0" fontId="6" fillId="5" borderId="1" xfId="0" applyFont="1" applyFill="1" applyBorder="1" applyAlignment="1" applyProtection="1">
      <alignment horizontal="center" wrapText="1"/>
      <protection hidden="1"/>
    </xf>
    <xf numFmtId="43" fontId="6" fillId="5" borderId="1" xfId="1" applyFont="1" applyFill="1" applyBorder="1" applyAlignment="1" applyProtection="1">
      <alignment horizontal="center" wrapText="1"/>
      <protection hidden="1"/>
    </xf>
    <xf numFmtId="164" fontId="6" fillId="5" borderId="1" xfId="1" applyNumberFormat="1" applyFont="1" applyFill="1" applyBorder="1" applyAlignment="1" applyProtection="1">
      <alignment wrapText="1"/>
      <protection hidden="1"/>
    </xf>
    <xf numFmtId="164" fontId="6" fillId="5" borderId="1" xfId="1" applyNumberFormat="1" applyFont="1" applyFill="1" applyBorder="1" applyAlignment="1" applyProtection="1">
      <alignment horizontal="center" wrapText="1"/>
      <protection hidden="1"/>
    </xf>
    <xf numFmtId="0" fontId="6" fillId="2" borderId="9" xfId="0" applyFont="1" applyFill="1" applyBorder="1" applyAlignment="1" applyProtection="1">
      <alignment horizontal="center"/>
      <protection hidden="1"/>
    </xf>
    <xf numFmtId="0" fontId="6" fillId="2" borderId="10" xfId="0"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164" fontId="7" fillId="4" borderId="1" xfId="1" applyNumberFormat="1" applyFont="1" applyFill="1" applyBorder="1" applyAlignment="1" applyProtection="1">
      <alignment horizontal="center" wrapText="1"/>
      <protection hidden="1"/>
    </xf>
    <xf numFmtId="0" fontId="6" fillId="3" borderId="2" xfId="0" applyFont="1" applyFill="1" applyBorder="1" applyAlignment="1" applyProtection="1">
      <alignment horizontal="center"/>
      <protection hidden="1"/>
    </xf>
    <xf numFmtId="0" fontId="5" fillId="3" borderId="3" xfId="0" applyFont="1" applyFill="1" applyBorder="1" applyAlignment="1" applyProtection="1">
      <alignment horizontal="left" wrapText="1"/>
      <protection hidden="1"/>
    </xf>
    <xf numFmtId="0" fontId="3" fillId="3" borderId="3" xfId="0" applyFont="1" applyFill="1" applyBorder="1" applyProtection="1">
      <protection hidden="1"/>
    </xf>
    <xf numFmtId="43" fontId="3" fillId="3" borderId="3" xfId="1" applyFont="1" applyFill="1" applyBorder="1" applyProtection="1">
      <protection hidden="1"/>
    </xf>
    <xf numFmtId="164" fontId="3" fillId="3" borderId="3" xfId="1" applyNumberFormat="1" applyFont="1" applyFill="1" applyBorder="1" applyProtection="1">
      <protection hidden="1"/>
    </xf>
    <xf numFmtId="43" fontId="6" fillId="3" borderId="3" xfId="1" applyFont="1" applyFill="1" applyBorder="1" applyProtection="1">
      <protection hidden="1"/>
    </xf>
    <xf numFmtId="164" fontId="3" fillId="3" borderId="4" xfId="1" applyNumberFormat="1" applyFont="1" applyFill="1" applyBorder="1" applyProtection="1">
      <protection hidden="1"/>
    </xf>
    <xf numFmtId="49" fontId="6" fillId="2" borderId="12" xfId="0" applyNumberFormat="1" applyFont="1" applyFill="1" applyBorder="1" applyAlignment="1" applyProtection="1">
      <alignment horizontal="center"/>
      <protection hidden="1"/>
    </xf>
    <xf numFmtId="0" fontId="5" fillId="2" borderId="21" xfId="0" applyFont="1" applyFill="1" applyBorder="1" applyAlignment="1" applyProtection="1">
      <alignment horizontal="left" wrapText="1"/>
      <protection hidden="1"/>
    </xf>
    <xf numFmtId="0" fontId="3" fillId="2" borderId="22" xfId="0" applyFont="1" applyFill="1" applyBorder="1" applyProtection="1">
      <protection hidden="1"/>
    </xf>
    <xf numFmtId="43" fontId="3" fillId="2" borderId="22" xfId="1" applyFont="1" applyFill="1" applyBorder="1" applyProtection="1">
      <protection hidden="1"/>
    </xf>
    <xf numFmtId="164" fontId="3" fillId="2" borderId="22" xfId="1" applyNumberFormat="1" applyFont="1" applyFill="1" applyBorder="1" applyProtection="1">
      <protection hidden="1"/>
    </xf>
    <xf numFmtId="43" fontId="6" fillId="2" borderId="22" xfId="1" applyFont="1" applyFill="1" applyBorder="1" applyProtection="1">
      <protection hidden="1"/>
    </xf>
    <xf numFmtId="49" fontId="8" fillId="2" borderId="8" xfId="0" applyNumberFormat="1" applyFont="1" applyFill="1" applyBorder="1" applyAlignment="1" applyProtection="1">
      <alignment horizontal="center"/>
      <protection hidden="1"/>
    </xf>
    <xf numFmtId="0" fontId="9" fillId="2" borderId="7" xfId="0" applyFont="1" applyFill="1" applyBorder="1" applyAlignment="1" applyProtection="1">
      <alignment horizontal="left" wrapText="1"/>
      <protection hidden="1"/>
    </xf>
    <xf numFmtId="0" fontId="10" fillId="2" borderId="23" xfId="0" applyFont="1" applyFill="1" applyBorder="1" applyProtection="1">
      <protection hidden="1"/>
    </xf>
    <xf numFmtId="43" fontId="10" fillId="2" borderId="23" xfId="1" applyFont="1" applyFill="1" applyBorder="1" applyProtection="1">
      <protection hidden="1"/>
    </xf>
    <xf numFmtId="164" fontId="11" fillId="2" borderId="23" xfId="1" applyNumberFormat="1" applyFont="1" applyFill="1" applyBorder="1" applyProtection="1">
      <protection hidden="1"/>
    </xf>
    <xf numFmtId="43" fontId="8" fillId="2" borderId="23" xfId="1" applyFont="1" applyFill="1" applyBorder="1" applyProtection="1">
      <protection hidden="1"/>
    </xf>
    <xf numFmtId="164" fontId="10" fillId="2" borderId="23" xfId="1" applyNumberFormat="1" applyFont="1" applyFill="1" applyBorder="1" applyProtection="1">
      <protection hidden="1"/>
    </xf>
    <xf numFmtId="43" fontId="11" fillId="2" borderId="23" xfId="1" applyFont="1" applyFill="1" applyBorder="1" applyProtection="1">
      <protection hidden="1"/>
    </xf>
    <xf numFmtId="164" fontId="6" fillId="2" borderId="23" xfId="1" applyNumberFormat="1" applyFont="1" applyFill="1" applyBorder="1" applyProtection="1">
      <protection hidden="1"/>
    </xf>
    <xf numFmtId="49" fontId="11" fillId="2" borderId="8" xfId="0" applyNumberFormat="1" applyFont="1" applyFill="1" applyBorder="1" applyAlignment="1" applyProtection="1">
      <alignment wrapText="1"/>
      <protection hidden="1"/>
    </xf>
    <xf numFmtId="0" fontId="11" fillId="2" borderId="11" xfId="0" applyFont="1" applyFill="1" applyBorder="1" applyAlignment="1" applyProtection="1">
      <alignment wrapText="1"/>
      <protection hidden="1"/>
    </xf>
    <xf numFmtId="0" fontId="11" fillId="2" borderId="23" xfId="0" applyFont="1" applyFill="1" applyBorder="1" applyAlignment="1" applyProtection="1">
      <alignment wrapText="1"/>
      <protection hidden="1"/>
    </xf>
    <xf numFmtId="0" fontId="13" fillId="2" borderId="11" xfId="0" applyFont="1" applyFill="1" applyBorder="1" applyAlignment="1" applyProtection="1">
      <alignment wrapText="1"/>
      <protection hidden="1"/>
    </xf>
    <xf numFmtId="49" fontId="11" fillId="2" borderId="13" xfId="0" applyNumberFormat="1" applyFont="1" applyFill="1" applyBorder="1" applyProtection="1">
      <protection hidden="1"/>
    </xf>
    <xf numFmtId="0" fontId="16" fillId="2" borderId="14" xfId="0" applyFont="1" applyFill="1" applyBorder="1" applyAlignment="1" applyProtection="1">
      <alignment wrapText="1"/>
      <protection hidden="1"/>
    </xf>
    <xf numFmtId="0" fontId="11" fillId="2" borderId="24" xfId="0" applyFont="1" applyFill="1" applyBorder="1" applyProtection="1">
      <protection hidden="1"/>
    </xf>
    <xf numFmtId="43" fontId="15" fillId="2" borderId="24" xfId="1" applyFont="1" applyFill="1" applyBorder="1" applyProtection="1">
      <protection hidden="1"/>
    </xf>
    <xf numFmtId="164" fontId="11" fillId="2" borderId="24" xfId="1" applyNumberFormat="1" applyFont="1" applyFill="1" applyBorder="1" applyProtection="1">
      <protection hidden="1"/>
    </xf>
    <xf numFmtId="164" fontId="15" fillId="2" borderId="24" xfId="1" applyNumberFormat="1" applyFont="1" applyFill="1" applyBorder="1" applyProtection="1">
      <protection hidden="1"/>
    </xf>
    <xf numFmtId="43" fontId="11" fillId="2" borderId="24" xfId="1" applyFont="1" applyFill="1" applyBorder="1" applyAlignment="1" applyProtection="1">
      <alignment horizontal="center"/>
      <protection hidden="1"/>
    </xf>
    <xf numFmtId="43" fontId="6" fillId="2" borderId="24" xfId="1" applyFont="1" applyFill="1" applyBorder="1" applyProtection="1">
      <protection hidden="1"/>
    </xf>
    <xf numFmtId="164" fontId="6" fillId="2" borderId="24" xfId="1" applyNumberFormat="1" applyFont="1" applyFill="1" applyBorder="1" applyProtection="1">
      <protection hidden="1"/>
    </xf>
    <xf numFmtId="49" fontId="14" fillId="3" borderId="2" xfId="0" applyNumberFormat="1" applyFont="1" applyFill="1" applyBorder="1" applyAlignment="1" applyProtection="1">
      <alignment wrapText="1"/>
      <protection hidden="1"/>
    </xf>
    <xf numFmtId="0" fontId="27" fillId="3" borderId="3" xfId="0" applyFont="1" applyFill="1" applyBorder="1" applyAlignment="1" applyProtection="1">
      <alignment wrapText="1"/>
      <protection hidden="1"/>
    </xf>
    <xf numFmtId="0" fontId="11" fillId="3" borderId="3" xfId="0" applyFont="1" applyFill="1" applyBorder="1" applyAlignment="1" applyProtection="1">
      <alignment wrapText="1"/>
      <protection hidden="1"/>
    </xf>
    <xf numFmtId="43" fontId="15" fillId="3" borderId="3" xfId="1" applyFont="1" applyFill="1" applyBorder="1" applyAlignment="1" applyProtection="1">
      <alignment wrapText="1"/>
      <protection hidden="1"/>
    </xf>
    <xf numFmtId="164" fontId="11" fillId="3" borderId="3" xfId="1" applyNumberFormat="1" applyFont="1" applyFill="1" applyBorder="1" applyProtection="1">
      <protection hidden="1"/>
    </xf>
    <xf numFmtId="43" fontId="15" fillId="3" borderId="3" xfId="1" applyFont="1" applyFill="1" applyBorder="1" applyAlignment="1" applyProtection="1">
      <alignment horizontal="center"/>
      <protection hidden="1"/>
    </xf>
    <xf numFmtId="164" fontId="15" fillId="3" borderId="3" xfId="1" applyNumberFormat="1" applyFont="1" applyFill="1" applyBorder="1" applyProtection="1">
      <protection hidden="1"/>
    </xf>
    <xf numFmtId="164" fontId="15" fillId="3" borderId="4" xfId="1" applyNumberFormat="1" applyFont="1" applyFill="1" applyBorder="1" applyProtection="1">
      <protection hidden="1"/>
    </xf>
    <xf numFmtId="43" fontId="11" fillId="3" borderId="3" xfId="1" applyFont="1" applyFill="1" applyBorder="1" applyProtection="1">
      <protection hidden="1"/>
    </xf>
    <xf numFmtId="164" fontId="11" fillId="3" borderId="4" xfId="1" applyNumberFormat="1" applyFont="1" applyFill="1" applyBorder="1" applyProtection="1">
      <protection hidden="1"/>
    </xf>
    <xf numFmtId="0" fontId="6" fillId="2" borderId="0" xfId="0" applyFont="1" applyFill="1" applyBorder="1" applyProtection="1">
      <protection hidden="1"/>
    </xf>
    <xf numFmtId="49" fontId="14" fillId="2" borderId="15" xfId="0" applyNumberFormat="1" applyFont="1" applyFill="1" applyBorder="1" applyAlignment="1" applyProtection="1">
      <alignment wrapText="1"/>
      <protection hidden="1"/>
    </xf>
    <xf numFmtId="0" fontId="17" fillId="2" borderId="16" xfId="0" applyFont="1" applyFill="1" applyBorder="1" applyAlignment="1" applyProtection="1">
      <alignment wrapText="1"/>
      <protection hidden="1"/>
    </xf>
    <xf numFmtId="0" fontId="11" fillId="2" borderId="22" xfId="0" applyFont="1" applyFill="1" applyBorder="1" applyAlignment="1" applyProtection="1">
      <alignment wrapText="1"/>
      <protection hidden="1"/>
    </xf>
    <xf numFmtId="43" fontId="15" fillId="2" borderId="22" xfId="1" applyFont="1" applyFill="1" applyBorder="1" applyAlignment="1" applyProtection="1">
      <alignment wrapText="1"/>
      <protection hidden="1"/>
    </xf>
    <xf numFmtId="164" fontId="11" fillId="2" borderId="22" xfId="1" applyNumberFormat="1" applyFont="1" applyFill="1" applyBorder="1" applyProtection="1">
      <protection hidden="1"/>
    </xf>
    <xf numFmtId="43" fontId="15" fillId="2" borderId="22" xfId="1" applyFont="1" applyFill="1" applyBorder="1" applyAlignment="1" applyProtection="1">
      <alignment horizontal="center"/>
      <protection hidden="1"/>
    </xf>
    <xf numFmtId="164" fontId="15" fillId="2" borderId="22" xfId="1" applyNumberFormat="1" applyFont="1" applyFill="1" applyBorder="1" applyProtection="1">
      <protection hidden="1"/>
    </xf>
    <xf numFmtId="43" fontId="11" fillId="2" borderId="22" xfId="1" applyFont="1" applyFill="1" applyBorder="1" applyProtection="1">
      <protection hidden="1"/>
    </xf>
    <xf numFmtId="164" fontId="6" fillId="2" borderId="22" xfId="1" applyNumberFormat="1" applyFont="1" applyFill="1" applyBorder="1" applyProtection="1">
      <protection hidden="1"/>
    </xf>
    <xf numFmtId="49" fontId="18" fillId="2" borderId="8" xfId="0" applyNumberFormat="1" applyFont="1" applyFill="1" applyBorder="1" applyAlignment="1" applyProtection="1">
      <alignment wrapText="1"/>
      <protection hidden="1"/>
    </xf>
    <xf numFmtId="43" fontId="18" fillId="2" borderId="23" xfId="1" applyFont="1" applyFill="1" applyBorder="1" applyProtection="1">
      <protection hidden="1"/>
    </xf>
    <xf numFmtId="164" fontId="18" fillId="2" borderId="23" xfId="1" applyNumberFormat="1" applyFont="1" applyFill="1" applyBorder="1" applyProtection="1">
      <protection hidden="1"/>
    </xf>
    <xf numFmtId="49" fontId="19" fillId="2" borderId="8" xfId="0" applyNumberFormat="1" applyFont="1" applyFill="1" applyBorder="1" applyAlignment="1" applyProtection="1">
      <alignment wrapText="1"/>
      <protection hidden="1"/>
    </xf>
    <xf numFmtId="43" fontId="19" fillId="2" borderId="23" xfId="1" applyFont="1" applyFill="1" applyBorder="1" applyProtection="1">
      <protection hidden="1"/>
    </xf>
    <xf numFmtId="164" fontId="19" fillId="2" borderId="23" xfId="1" applyNumberFormat="1" applyFont="1" applyFill="1" applyBorder="1" applyProtection="1">
      <protection hidden="1"/>
    </xf>
    <xf numFmtId="49" fontId="12" fillId="2" borderId="13" xfId="0" applyNumberFormat="1" applyFont="1" applyFill="1" applyBorder="1" applyProtection="1">
      <protection hidden="1"/>
    </xf>
    <xf numFmtId="0" fontId="12" fillId="2" borderId="14" xfId="0" applyFont="1" applyFill="1" applyBorder="1" applyAlignment="1" applyProtection="1">
      <alignment wrapText="1"/>
      <protection hidden="1"/>
    </xf>
    <xf numFmtId="0" fontId="12" fillId="2" borderId="25" xfId="0" applyFont="1" applyFill="1" applyBorder="1" applyProtection="1">
      <protection hidden="1"/>
    </xf>
    <xf numFmtId="43" fontId="12" fillId="2" borderId="25" xfId="1" applyFont="1" applyFill="1" applyBorder="1" applyProtection="1">
      <protection hidden="1"/>
    </xf>
    <xf numFmtId="164" fontId="12" fillId="2" borderId="25" xfId="1" applyNumberFormat="1" applyFont="1" applyFill="1" applyBorder="1" applyProtection="1">
      <protection hidden="1"/>
    </xf>
    <xf numFmtId="43" fontId="6" fillId="2" borderId="25" xfId="1" applyFont="1" applyFill="1" applyBorder="1" applyProtection="1">
      <protection hidden="1"/>
    </xf>
    <xf numFmtId="164" fontId="6" fillId="2" borderId="25" xfId="1" applyNumberFormat="1" applyFont="1" applyFill="1" applyBorder="1" applyProtection="1">
      <protection hidden="1"/>
    </xf>
    <xf numFmtId="0" fontId="20" fillId="2" borderId="5" xfId="0" applyFont="1" applyFill="1" applyBorder="1" applyProtection="1">
      <protection hidden="1"/>
    </xf>
    <xf numFmtId="0" fontId="3" fillId="2" borderId="17" xfId="0" applyFont="1" applyFill="1" applyBorder="1" applyAlignment="1" applyProtection="1">
      <alignment wrapText="1"/>
      <protection hidden="1"/>
    </xf>
    <xf numFmtId="0" fontId="3" fillId="2" borderId="17" xfId="1" applyNumberFormat="1" applyFont="1" applyFill="1" applyBorder="1" applyAlignment="1" applyProtection="1">
      <alignment wrapText="1"/>
      <protection hidden="1"/>
    </xf>
    <xf numFmtId="43" fontId="3" fillId="2" borderId="17" xfId="1" applyFont="1" applyFill="1" applyBorder="1" applyAlignment="1" applyProtection="1">
      <alignment wrapText="1"/>
      <protection hidden="1"/>
    </xf>
    <xf numFmtId="164" fontId="3" fillId="2" borderId="17" xfId="1" applyNumberFormat="1" applyFont="1" applyFill="1" applyBorder="1" applyAlignment="1" applyProtection="1">
      <alignment wrapText="1"/>
      <protection hidden="1"/>
    </xf>
    <xf numFmtId="43" fontId="3" fillId="2" borderId="17" xfId="1" applyNumberFormat="1" applyFont="1" applyFill="1" applyBorder="1" applyAlignment="1" applyProtection="1">
      <alignment wrapText="1"/>
      <protection hidden="1"/>
    </xf>
    <xf numFmtId="164" fontId="3" fillId="2" borderId="6" xfId="1" applyNumberFormat="1" applyFont="1" applyFill="1" applyBorder="1" applyAlignment="1" applyProtection="1">
      <alignment wrapText="1"/>
      <protection hidden="1"/>
    </xf>
    <xf numFmtId="0" fontId="3" fillId="2" borderId="9" xfId="0" applyFont="1" applyFill="1" applyBorder="1" applyProtection="1">
      <protection hidden="1"/>
    </xf>
    <xf numFmtId="0" fontId="3" fillId="2" borderId="0" xfId="0" applyFont="1" applyFill="1" applyBorder="1" applyAlignment="1" applyProtection="1">
      <alignment wrapText="1"/>
      <protection hidden="1"/>
    </xf>
    <xf numFmtId="43" fontId="3" fillId="2" borderId="0" xfId="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43" fontId="3" fillId="2" borderId="0" xfId="1" applyNumberFormat="1" applyFont="1" applyFill="1" applyBorder="1" applyAlignment="1" applyProtection="1">
      <alignment wrapText="1"/>
      <protection hidden="1"/>
    </xf>
    <xf numFmtId="164" fontId="3" fillId="2" borderId="10" xfId="1" applyNumberFormat="1" applyFont="1" applyFill="1" applyBorder="1" applyAlignment="1" applyProtection="1">
      <alignment wrapText="1"/>
      <protection hidden="1"/>
    </xf>
    <xf numFmtId="0" fontId="29" fillId="2" borderId="9" xfId="0" applyFont="1" applyFill="1" applyBorder="1" applyProtection="1">
      <protection hidden="1"/>
    </xf>
    <xf numFmtId="0" fontId="22" fillId="2" borderId="0" xfId="0" applyFont="1" applyFill="1" applyBorder="1" applyAlignment="1" applyProtection="1">
      <alignment wrapText="1"/>
      <protection hidden="1"/>
    </xf>
    <xf numFmtId="0" fontId="21" fillId="2" borderId="0" xfId="0" applyFont="1" applyFill="1" applyBorder="1" applyProtection="1">
      <protection hidden="1"/>
    </xf>
    <xf numFmtId="0" fontId="28" fillId="2" borderId="9" xfId="0" applyFont="1" applyFill="1" applyBorder="1" applyProtection="1">
      <protection hidden="1"/>
    </xf>
    <xf numFmtId="0" fontId="21" fillId="2" borderId="0" xfId="0" applyFont="1" applyFill="1" applyBorder="1" applyAlignment="1" applyProtection="1">
      <alignment wrapText="1"/>
      <protection hidden="1"/>
    </xf>
    <xf numFmtId="43" fontId="21" fillId="2" borderId="0" xfId="1" applyFont="1" applyFill="1" applyBorder="1" applyAlignment="1" applyProtection="1">
      <alignment wrapText="1"/>
      <protection hidden="1"/>
    </xf>
    <xf numFmtId="164" fontId="21" fillId="2" borderId="0" xfId="1" applyNumberFormat="1" applyFont="1" applyFill="1" applyBorder="1" applyAlignment="1" applyProtection="1">
      <alignment wrapText="1"/>
      <protection hidden="1"/>
    </xf>
    <xf numFmtId="43" fontId="21" fillId="2" borderId="0" xfId="1" applyNumberFormat="1" applyFont="1" applyFill="1" applyBorder="1" applyAlignment="1" applyProtection="1">
      <alignment wrapText="1"/>
      <protection hidden="1"/>
    </xf>
    <xf numFmtId="164" fontId="21" fillId="2" borderId="10" xfId="1" applyNumberFormat="1" applyFont="1" applyFill="1" applyBorder="1" applyAlignment="1" applyProtection="1">
      <alignment wrapText="1"/>
      <protection hidden="1"/>
    </xf>
    <xf numFmtId="0" fontId="28" fillId="2" borderId="19" xfId="0" applyFont="1" applyFill="1" applyBorder="1" applyProtection="1">
      <protection hidden="1"/>
    </xf>
    <xf numFmtId="0" fontId="21" fillId="2" borderId="18" xfId="0" applyFont="1" applyFill="1" applyBorder="1" applyAlignment="1" applyProtection="1">
      <alignment wrapText="1"/>
      <protection hidden="1"/>
    </xf>
    <xf numFmtId="43" fontId="21" fillId="2" borderId="18" xfId="1" applyFont="1" applyFill="1" applyBorder="1" applyAlignment="1" applyProtection="1">
      <alignment wrapText="1"/>
      <protection hidden="1"/>
    </xf>
    <xf numFmtId="164" fontId="21" fillId="2" borderId="18" xfId="1" applyNumberFormat="1" applyFont="1" applyFill="1" applyBorder="1" applyAlignment="1" applyProtection="1">
      <alignment wrapText="1"/>
      <protection hidden="1"/>
    </xf>
    <xf numFmtId="43" fontId="21" fillId="2" borderId="18" xfId="1" applyNumberFormat="1" applyFont="1" applyFill="1" applyBorder="1" applyAlignment="1" applyProtection="1">
      <alignment wrapText="1"/>
      <protection hidden="1"/>
    </xf>
    <xf numFmtId="164" fontId="21" fillId="2" borderId="20" xfId="1" applyNumberFormat="1" applyFont="1" applyFill="1" applyBorder="1" applyAlignment="1" applyProtection="1">
      <alignment wrapText="1"/>
      <protection hidden="1"/>
    </xf>
    <xf numFmtId="0" fontId="7" fillId="4" borderId="5" xfId="0" applyFont="1" applyFill="1" applyBorder="1" applyProtection="1">
      <protection hidden="1"/>
    </xf>
    <xf numFmtId="0" fontId="3" fillId="4" borderId="17" xfId="0" applyFont="1" applyFill="1" applyBorder="1" applyAlignment="1" applyProtection="1">
      <alignment wrapText="1"/>
      <protection hidden="1"/>
    </xf>
    <xf numFmtId="0" fontId="3" fillId="4" borderId="17" xfId="1" applyNumberFormat="1" applyFont="1" applyFill="1" applyBorder="1" applyAlignment="1" applyProtection="1">
      <alignment wrapText="1"/>
      <protection hidden="1"/>
    </xf>
    <xf numFmtId="43" fontId="3" fillId="4" borderId="17" xfId="1" applyFont="1" applyFill="1" applyBorder="1" applyAlignment="1" applyProtection="1">
      <alignment wrapText="1"/>
      <protection hidden="1"/>
    </xf>
    <xf numFmtId="164" fontId="3" fillId="4" borderId="17" xfId="1" applyNumberFormat="1" applyFont="1" applyFill="1" applyBorder="1" applyAlignment="1" applyProtection="1">
      <alignment wrapText="1"/>
      <protection hidden="1"/>
    </xf>
    <xf numFmtId="43" fontId="3" fillId="4" borderId="17" xfId="1" applyNumberFormat="1" applyFont="1" applyFill="1" applyBorder="1" applyAlignment="1" applyProtection="1">
      <alignment wrapText="1"/>
      <protection hidden="1"/>
    </xf>
    <xf numFmtId="164" fontId="3" fillId="4" borderId="6" xfId="1" applyNumberFormat="1" applyFont="1" applyFill="1" applyBorder="1" applyAlignment="1" applyProtection="1">
      <alignment wrapText="1"/>
      <protection hidden="1"/>
    </xf>
    <xf numFmtId="0" fontId="22" fillId="4" borderId="9" xfId="0" applyFont="1" applyFill="1" applyBorder="1" applyAlignment="1" applyProtection="1">
      <protection hidden="1"/>
    </xf>
    <xf numFmtId="0" fontId="22" fillId="4" borderId="0" xfId="0" applyFont="1" applyFill="1" applyBorder="1" applyAlignment="1" applyProtection="1">
      <alignment wrapText="1"/>
      <protection hidden="1"/>
    </xf>
    <xf numFmtId="43" fontId="22" fillId="4" borderId="0" xfId="0" applyNumberFormat="1" applyFont="1" applyFill="1" applyBorder="1" applyAlignment="1" applyProtection="1">
      <alignment wrapText="1"/>
      <protection hidden="1"/>
    </xf>
    <xf numFmtId="0" fontId="22" fillId="4" borderId="10" xfId="0" applyFont="1" applyFill="1" applyBorder="1" applyAlignment="1" applyProtection="1">
      <alignment wrapText="1"/>
      <protection hidden="1"/>
    </xf>
    <xf numFmtId="0" fontId="3" fillId="4" borderId="19" xfId="0" applyFont="1" applyFill="1" applyBorder="1" applyProtection="1">
      <protection hidden="1"/>
    </xf>
    <xf numFmtId="0" fontId="3" fillId="4" borderId="18" xfId="0" applyFont="1" applyFill="1" applyBorder="1" applyAlignment="1" applyProtection="1">
      <alignment wrapText="1"/>
      <protection hidden="1"/>
    </xf>
    <xf numFmtId="0" fontId="3" fillId="4" borderId="18" xfId="1" applyNumberFormat="1" applyFont="1" applyFill="1" applyBorder="1" applyAlignment="1" applyProtection="1">
      <alignment wrapText="1"/>
      <protection hidden="1"/>
    </xf>
    <xf numFmtId="43" fontId="3" fillId="4" borderId="18" xfId="1" applyFont="1" applyFill="1" applyBorder="1" applyAlignment="1" applyProtection="1">
      <alignment wrapText="1"/>
      <protection hidden="1"/>
    </xf>
    <xf numFmtId="164" fontId="3" fillId="4" borderId="18" xfId="1" applyNumberFormat="1" applyFont="1" applyFill="1" applyBorder="1" applyAlignment="1" applyProtection="1">
      <alignment wrapText="1"/>
      <protection hidden="1"/>
    </xf>
    <xf numFmtId="43" fontId="3" fillId="4" borderId="18" xfId="1" applyNumberFormat="1" applyFont="1" applyFill="1" applyBorder="1" applyAlignment="1" applyProtection="1">
      <alignment wrapText="1"/>
      <protection hidden="1"/>
    </xf>
    <xf numFmtId="164" fontId="3" fillId="4" borderId="20" xfId="1" applyNumberFormat="1" applyFont="1" applyFill="1" applyBorder="1" applyAlignment="1" applyProtection="1">
      <alignment wrapText="1"/>
      <protection hidden="1"/>
    </xf>
    <xf numFmtId="49" fontId="3" fillId="2" borderId="0" xfId="0" applyNumberFormat="1" applyFont="1" applyFill="1" applyBorder="1" applyProtection="1">
      <protection hidden="1"/>
    </xf>
    <xf numFmtId="0" fontId="23" fillId="3" borderId="2" xfId="0" applyFont="1" applyFill="1" applyBorder="1" applyAlignment="1" applyProtection="1">
      <protection hidden="1"/>
    </xf>
    <xf numFmtId="0" fontId="23" fillId="3" borderId="3" xfId="0" applyFont="1" applyFill="1" applyBorder="1" applyAlignment="1" applyProtection="1">
      <protection hidden="1"/>
    </xf>
    <xf numFmtId="0" fontId="23" fillId="3" borderId="4" xfId="0" applyFont="1" applyFill="1" applyBorder="1" applyAlignment="1" applyProtection="1">
      <protection hidden="1"/>
    </xf>
    <xf numFmtId="164" fontId="11" fillId="0" borderId="23" xfId="1" applyNumberFormat="1" applyFont="1" applyFill="1" applyBorder="1" applyProtection="1">
      <protection hidden="1"/>
    </xf>
    <xf numFmtId="164" fontId="6" fillId="0" borderId="23" xfId="1" applyNumberFormat="1" applyFont="1" applyFill="1" applyBorder="1" applyProtection="1">
      <protection hidden="1"/>
    </xf>
    <xf numFmtId="43" fontId="23" fillId="3" borderId="3" xfId="1" applyFont="1" applyFill="1" applyBorder="1" applyAlignment="1" applyProtection="1">
      <protection hidden="1"/>
    </xf>
    <xf numFmtId="43" fontId="7" fillId="4" borderId="1" xfId="1" applyFont="1" applyFill="1" applyBorder="1" applyAlignment="1" applyProtection="1">
      <alignment horizontal="center" wrapText="1"/>
      <protection hidden="1"/>
    </xf>
    <xf numFmtId="43" fontId="11" fillId="2" borderId="24" xfId="1" applyFont="1" applyFill="1" applyBorder="1" applyProtection="1">
      <protection hidden="1"/>
    </xf>
    <xf numFmtId="43" fontId="22" fillId="4" borderId="0" xfId="1" applyFont="1" applyFill="1" applyBorder="1" applyAlignment="1" applyProtection="1">
      <alignment wrapText="1"/>
      <protection hidden="1"/>
    </xf>
    <xf numFmtId="43" fontId="11" fillId="0" borderId="23" xfId="1" applyFont="1" applyFill="1" applyBorder="1" applyProtection="1">
      <protection hidden="1"/>
    </xf>
    <xf numFmtId="0" fontId="3" fillId="2" borderId="0" xfId="0" applyFont="1" applyFill="1" applyBorder="1" applyAlignment="1" applyProtection="1">
      <alignment horizontal="left" wrapText="1"/>
      <protection hidden="1"/>
    </xf>
    <xf numFmtId="43" fontId="6" fillId="2" borderId="0" xfId="1" applyFont="1" applyFill="1" applyBorder="1" applyAlignment="1" applyProtection="1">
      <alignment wrapText="1"/>
      <protection hidden="1"/>
    </xf>
    <xf numFmtId="164" fontId="6" fillId="2" borderId="0" xfId="1" applyNumberFormat="1" applyFont="1" applyFill="1" applyBorder="1" applyAlignment="1" applyProtection="1">
      <alignment wrapText="1"/>
      <protection hidden="1"/>
    </xf>
    <xf numFmtId="43" fontId="11" fillId="5" borderId="23" xfId="1" applyFont="1" applyFill="1" applyBorder="1" applyProtection="1">
      <protection hidden="1"/>
    </xf>
    <xf numFmtId="0" fontId="2" fillId="3" borderId="2" xfId="0" applyFont="1" applyFill="1" applyBorder="1" applyAlignment="1" applyProtection="1">
      <alignment horizontal="left"/>
      <protection locked="0" hidden="1"/>
    </xf>
    <xf numFmtId="0" fontId="2" fillId="3" borderId="3" xfId="0" applyFont="1" applyFill="1" applyBorder="1" applyAlignment="1" applyProtection="1">
      <alignment horizontal="left"/>
      <protection locked="0" hidden="1"/>
    </xf>
    <xf numFmtId="0" fontId="2" fillId="3" borderId="4" xfId="0" applyFont="1" applyFill="1" applyBorder="1" applyAlignment="1" applyProtection="1">
      <alignment horizontal="left"/>
      <protection locked="0" hidden="1"/>
    </xf>
    <xf numFmtId="0" fontId="28" fillId="2" borderId="9" xfId="0" applyFont="1" applyFill="1" applyBorder="1" applyAlignment="1" applyProtection="1">
      <alignment horizontal="left" wrapText="1"/>
      <protection hidden="1"/>
    </xf>
    <xf numFmtId="0" fontId="28" fillId="2" borderId="0" xfId="0" applyFont="1" applyFill="1" applyBorder="1" applyAlignment="1" applyProtection="1">
      <alignment horizontal="left" wrapText="1"/>
      <protection hidden="1"/>
    </xf>
    <xf numFmtId="0" fontId="28" fillId="2" borderId="10" xfId="0" applyFont="1" applyFill="1" applyBorder="1" applyAlignment="1" applyProtection="1">
      <alignment horizontal="left" wrapText="1"/>
      <protection hidden="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3</xdr:row>
      <xdr:rowOff>50796</xdr:rowOff>
    </xdr:from>
    <xdr:to>
      <xdr:col>1</xdr:col>
      <xdr:colOff>4038605</xdr:colOff>
      <xdr:row>3</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tabSelected="1" zoomScale="90" zoomScaleNormal="90" workbookViewId="0">
      <pane xSplit="2" ySplit="6" topLeftCell="C7" activePane="bottomRight" state="frozen"/>
      <selection activeCell="A2" sqref="A2"/>
      <selection pane="topRight" activeCell="C2" sqref="C2"/>
      <selection pane="bottomLeft" activeCell="A7" sqref="A7"/>
      <selection pane="bottomRight" activeCell="C7" sqref="C7"/>
    </sheetView>
  </sheetViews>
  <sheetFormatPr defaultColWidth="9.140625" defaultRowHeight="12.75" x14ac:dyDescent="0.2"/>
  <cols>
    <col min="1" max="1" width="6.140625" style="135" customWidth="1"/>
    <col min="2" max="2" width="72.85546875" style="97" customWidth="1"/>
    <col min="3" max="3" width="11.7109375" style="1" bestFit="1" customWidth="1"/>
    <col min="4" max="4" width="10.140625" style="4" bestFit="1" customWidth="1"/>
    <col min="5" max="5" width="10.140625" style="5" bestFit="1" customWidth="1"/>
    <col min="6" max="6" width="10.140625" style="4" customWidth="1"/>
    <col min="7" max="7" width="10.140625" style="5" customWidth="1"/>
    <col min="8" max="8" width="10" style="4" bestFit="1" customWidth="1"/>
    <col min="9" max="9" width="9.7109375" style="5" bestFit="1" customWidth="1"/>
    <col min="10" max="10" width="10" style="4" bestFit="1" customWidth="1"/>
    <col min="11" max="11" width="8.28515625" style="5" bestFit="1" customWidth="1"/>
    <col min="12" max="12" width="10" style="4" bestFit="1" customWidth="1"/>
    <col min="13" max="13" width="10.5703125" style="5" bestFit="1" customWidth="1"/>
    <col min="14" max="15" width="9.7109375" style="5" bestFit="1" customWidth="1"/>
    <col min="16" max="16" width="11.28515625" style="5" bestFit="1" customWidth="1"/>
    <col min="17" max="17" width="11.7109375" style="5" bestFit="1" customWidth="1"/>
    <col min="18" max="16384" width="9.140625" style="1"/>
  </cols>
  <sheetData>
    <row r="1" spans="1:17" ht="23.25" x14ac:dyDescent="0.35">
      <c r="A1" s="150" t="s">
        <v>203</v>
      </c>
      <c r="B1" s="151"/>
      <c r="C1" s="151"/>
      <c r="D1" s="151"/>
      <c r="E1" s="151"/>
      <c r="F1" s="151"/>
      <c r="G1" s="151"/>
      <c r="H1" s="151"/>
      <c r="I1" s="151"/>
      <c r="J1" s="151"/>
      <c r="K1" s="151"/>
      <c r="L1" s="151"/>
      <c r="M1" s="151"/>
      <c r="N1" s="151"/>
      <c r="O1" s="151"/>
      <c r="P1" s="151"/>
      <c r="Q1" s="152"/>
    </row>
    <row r="2" spans="1:17" ht="40.5" customHeight="1" x14ac:dyDescent="0.2">
      <c r="A2" s="1"/>
      <c r="B2" s="2"/>
      <c r="C2" s="3"/>
    </row>
    <row r="3" spans="1:17" ht="15.75" x14ac:dyDescent="0.25">
      <c r="A3" s="136" t="s">
        <v>131</v>
      </c>
      <c r="B3" s="137"/>
      <c r="C3" s="137"/>
      <c r="D3" s="137"/>
      <c r="E3" s="137"/>
      <c r="F3" s="141"/>
      <c r="G3" s="137"/>
      <c r="H3" s="137"/>
      <c r="I3" s="137"/>
      <c r="J3" s="137"/>
      <c r="K3" s="137"/>
      <c r="L3" s="137"/>
      <c r="M3" s="137"/>
      <c r="N3" s="137"/>
      <c r="O3" s="137"/>
      <c r="P3" s="137"/>
      <c r="Q3" s="138"/>
    </row>
    <row r="4" spans="1:17" ht="76.5" x14ac:dyDescent="0.2">
      <c r="A4" s="6" t="s">
        <v>0</v>
      </c>
      <c r="B4" s="7" t="s">
        <v>1</v>
      </c>
      <c r="C4" s="8" t="s">
        <v>2</v>
      </c>
      <c r="D4" s="9" t="s">
        <v>216</v>
      </c>
      <c r="E4" s="10" t="s">
        <v>112</v>
      </c>
      <c r="F4" s="9" t="s">
        <v>204</v>
      </c>
      <c r="G4" s="10" t="s">
        <v>205</v>
      </c>
      <c r="H4" s="9" t="s">
        <v>217</v>
      </c>
      <c r="I4" s="10" t="s">
        <v>113</v>
      </c>
      <c r="J4" s="9" t="s">
        <v>218</v>
      </c>
      <c r="K4" s="10" t="s">
        <v>129</v>
      </c>
      <c r="L4" s="9" t="s">
        <v>199</v>
      </c>
      <c r="M4" s="10" t="s">
        <v>200</v>
      </c>
      <c r="N4" s="10" t="s">
        <v>201</v>
      </c>
      <c r="O4" s="10" t="s">
        <v>202</v>
      </c>
      <c r="P4" s="9" t="s">
        <v>219</v>
      </c>
      <c r="Q4" s="10" t="s">
        <v>130</v>
      </c>
    </row>
    <row r="5" spans="1:17" x14ac:dyDescent="0.2">
      <c r="A5" s="11"/>
      <c r="B5" s="12"/>
      <c r="C5" s="13"/>
      <c r="D5" s="14"/>
      <c r="E5" s="15"/>
      <c r="F5" s="14"/>
      <c r="G5" s="16"/>
      <c r="H5" s="14"/>
      <c r="I5" s="16"/>
      <c r="J5" s="14"/>
      <c r="K5" s="16"/>
      <c r="L5" s="14"/>
      <c r="M5" s="16"/>
      <c r="N5" s="14"/>
      <c r="O5" s="16"/>
      <c r="P5" s="15"/>
      <c r="Q5" s="15"/>
    </row>
    <row r="6" spans="1:17" x14ac:dyDescent="0.2">
      <c r="A6" s="17"/>
      <c r="B6" s="18"/>
      <c r="C6" s="19" t="s">
        <v>98</v>
      </c>
      <c r="D6" s="19" t="s">
        <v>99</v>
      </c>
      <c r="E6" s="19" t="s">
        <v>99</v>
      </c>
      <c r="F6" s="142" t="s">
        <v>99</v>
      </c>
      <c r="G6" s="19" t="s">
        <v>99</v>
      </c>
      <c r="H6" s="19" t="s">
        <v>99</v>
      </c>
      <c r="I6" s="19" t="s">
        <v>99</v>
      </c>
      <c r="J6" s="19" t="s">
        <v>99</v>
      </c>
      <c r="K6" s="19" t="s">
        <v>99</v>
      </c>
      <c r="L6" s="19" t="s">
        <v>99</v>
      </c>
      <c r="M6" s="19" t="s">
        <v>99</v>
      </c>
      <c r="N6" s="19" t="s">
        <v>99</v>
      </c>
      <c r="O6" s="19" t="s">
        <v>99</v>
      </c>
      <c r="P6" s="20" t="s">
        <v>99</v>
      </c>
      <c r="Q6" s="20" t="s">
        <v>99</v>
      </c>
    </row>
    <row r="7" spans="1:17" x14ac:dyDescent="0.2">
      <c r="A7" s="21"/>
      <c r="B7" s="22" t="s">
        <v>3</v>
      </c>
      <c r="C7" s="23"/>
      <c r="D7" s="24"/>
      <c r="E7" s="25"/>
      <c r="F7" s="24"/>
      <c r="G7" s="25"/>
      <c r="H7" s="26"/>
      <c r="I7" s="25"/>
      <c r="J7" s="26"/>
      <c r="K7" s="27"/>
      <c r="L7" s="26"/>
      <c r="M7" s="25"/>
      <c r="N7" s="26"/>
      <c r="O7" s="25"/>
      <c r="P7" s="25"/>
      <c r="Q7" s="27"/>
    </row>
    <row r="8" spans="1:17" x14ac:dyDescent="0.2">
      <c r="A8" s="28"/>
      <c r="B8" s="29"/>
      <c r="C8" s="30"/>
      <c r="D8" s="31"/>
      <c r="E8" s="32"/>
      <c r="F8" s="31"/>
      <c r="G8" s="32"/>
      <c r="H8" s="33"/>
      <c r="I8" s="32"/>
      <c r="J8" s="33"/>
      <c r="K8" s="32"/>
      <c r="L8" s="33"/>
      <c r="M8" s="32"/>
      <c r="N8" s="33"/>
      <c r="O8" s="32"/>
      <c r="P8" s="33"/>
      <c r="Q8" s="32"/>
    </row>
    <row r="9" spans="1:17" x14ac:dyDescent="0.2">
      <c r="A9" s="34"/>
      <c r="B9" s="35" t="s">
        <v>111</v>
      </c>
      <c r="C9" s="36"/>
      <c r="D9" s="37"/>
      <c r="E9" s="38"/>
      <c r="F9" s="41"/>
      <c r="G9" s="38"/>
      <c r="H9" s="39"/>
      <c r="I9" s="40"/>
      <c r="J9" s="39"/>
      <c r="K9" s="40"/>
      <c r="L9" s="41"/>
      <c r="M9" s="38"/>
      <c r="N9" s="41"/>
      <c r="O9" s="38"/>
      <c r="P9" s="39"/>
      <c r="Q9" s="42"/>
    </row>
    <row r="10" spans="1:17" x14ac:dyDescent="0.2">
      <c r="A10" s="43" t="s">
        <v>22</v>
      </c>
      <c r="B10" s="44" t="s">
        <v>36</v>
      </c>
      <c r="C10" s="45">
        <v>33</v>
      </c>
      <c r="D10" s="41">
        <f t="shared" ref="D10:D30" si="0">ROUND(E10*C10,1)</f>
        <v>993.6</v>
      </c>
      <c r="E10" s="139">
        <v>30.11</v>
      </c>
      <c r="F10" s="145">
        <v>634.5</v>
      </c>
      <c r="G10" s="139">
        <f>F10/C10</f>
        <v>19.227272727272727</v>
      </c>
      <c r="H10" s="145">
        <v>616.1</v>
      </c>
      <c r="I10" s="38">
        <f t="shared" ref="I10:I19" si="1">H10/C10</f>
        <v>18.669696969696972</v>
      </c>
      <c r="J10" s="149">
        <f>H10</f>
        <v>616.1</v>
      </c>
      <c r="K10" s="38">
        <f t="shared" ref="K10:K19" si="2">J10/C10</f>
        <v>18.669696969696972</v>
      </c>
      <c r="L10" s="145">
        <f>19.16*33</f>
        <v>632.28</v>
      </c>
      <c r="M10" s="38">
        <f>L10/$C10</f>
        <v>19.16</v>
      </c>
      <c r="N10" s="145">
        <v>641.29999999999995</v>
      </c>
      <c r="O10" s="38">
        <f>N10/$C10</f>
        <v>19.433333333333334</v>
      </c>
      <c r="P10" s="41">
        <f t="shared" ref="P10:P30" si="3">ROUND(Q10*C10,1)</f>
        <v>721.5</v>
      </c>
      <c r="Q10" s="140">
        <v>21.864999999999998</v>
      </c>
    </row>
    <row r="11" spans="1:17" x14ac:dyDescent="0.2">
      <c r="A11" s="43" t="s">
        <v>5</v>
      </c>
      <c r="B11" s="44" t="s">
        <v>37</v>
      </c>
      <c r="C11" s="45">
        <v>15</v>
      </c>
      <c r="D11" s="41">
        <f t="shared" si="0"/>
        <v>451.7</v>
      </c>
      <c r="E11" s="139">
        <v>30.11</v>
      </c>
      <c r="F11" s="145">
        <v>288.39999999999998</v>
      </c>
      <c r="G11" s="139">
        <f t="shared" ref="G11:G30" si="4">F11/C11</f>
        <v>19.226666666666667</v>
      </c>
      <c r="H11" s="145">
        <v>200.8</v>
      </c>
      <c r="I11" s="38">
        <f t="shared" si="1"/>
        <v>13.386666666666667</v>
      </c>
      <c r="J11" s="149">
        <f t="shared" ref="J11:J26" si="5">H11</f>
        <v>200.8</v>
      </c>
      <c r="K11" s="38">
        <f t="shared" si="2"/>
        <v>13.386666666666667</v>
      </c>
      <c r="L11" s="145">
        <v>287.39999999999998</v>
      </c>
      <c r="M11" s="38">
        <f t="shared" ref="M11:O30" si="6">L11/$C11</f>
        <v>19.16</v>
      </c>
      <c r="N11" s="145">
        <v>291.5</v>
      </c>
      <c r="O11" s="38">
        <f t="shared" si="6"/>
        <v>19.433333333333334</v>
      </c>
      <c r="P11" s="41">
        <f t="shared" si="3"/>
        <v>328</v>
      </c>
      <c r="Q11" s="140">
        <v>21.864999999999998</v>
      </c>
    </row>
    <row r="12" spans="1:17" x14ac:dyDescent="0.2">
      <c r="A12" s="43" t="s">
        <v>24</v>
      </c>
      <c r="B12" s="44" t="s">
        <v>148</v>
      </c>
      <c r="C12" s="45">
        <v>45</v>
      </c>
      <c r="D12" s="41">
        <f t="shared" si="0"/>
        <v>1355</v>
      </c>
      <c r="E12" s="139">
        <v>30.11</v>
      </c>
      <c r="F12" s="145">
        <v>865.2</v>
      </c>
      <c r="G12" s="139">
        <f t="shared" si="4"/>
        <v>19.226666666666667</v>
      </c>
      <c r="H12" s="145">
        <v>840.2</v>
      </c>
      <c r="I12" s="38">
        <f t="shared" si="1"/>
        <v>18.671111111111113</v>
      </c>
      <c r="J12" s="149">
        <f t="shared" si="5"/>
        <v>840.2</v>
      </c>
      <c r="K12" s="38">
        <f t="shared" si="2"/>
        <v>18.671111111111113</v>
      </c>
      <c r="L12" s="145">
        <f>19.16*45</f>
        <v>862.2</v>
      </c>
      <c r="M12" s="38">
        <f t="shared" si="6"/>
        <v>19.16</v>
      </c>
      <c r="N12" s="145">
        <v>874.6</v>
      </c>
      <c r="O12" s="38">
        <f t="shared" si="6"/>
        <v>19.435555555555556</v>
      </c>
      <c r="P12" s="41">
        <f t="shared" si="3"/>
        <v>983.9</v>
      </c>
      <c r="Q12" s="140">
        <v>21.864999999999998</v>
      </c>
    </row>
    <row r="13" spans="1:17" ht="25.5" x14ac:dyDescent="0.2">
      <c r="A13" s="43" t="s">
        <v>6</v>
      </c>
      <c r="B13" s="44" t="s">
        <v>96</v>
      </c>
      <c r="C13" s="45">
        <v>15</v>
      </c>
      <c r="D13" s="41">
        <f t="shared" si="0"/>
        <v>451.7</v>
      </c>
      <c r="E13" s="139">
        <v>30.11</v>
      </c>
      <c r="F13" s="145">
        <v>288.39999999999998</v>
      </c>
      <c r="G13" s="139">
        <f t="shared" si="4"/>
        <v>19.226666666666667</v>
      </c>
      <c r="H13" s="145">
        <v>280</v>
      </c>
      <c r="I13" s="38">
        <f t="shared" si="1"/>
        <v>18.666666666666668</v>
      </c>
      <c r="J13" s="149">
        <f t="shared" si="5"/>
        <v>280</v>
      </c>
      <c r="K13" s="38">
        <f t="shared" si="2"/>
        <v>18.666666666666668</v>
      </c>
      <c r="L13" s="145">
        <v>287.39999999999998</v>
      </c>
      <c r="M13" s="38">
        <f t="shared" si="6"/>
        <v>19.16</v>
      </c>
      <c r="N13" s="145">
        <v>291.5</v>
      </c>
      <c r="O13" s="38">
        <f t="shared" si="6"/>
        <v>19.433333333333334</v>
      </c>
      <c r="P13" s="41">
        <f t="shared" si="3"/>
        <v>328</v>
      </c>
      <c r="Q13" s="140">
        <v>21.864999999999998</v>
      </c>
    </row>
    <row r="14" spans="1:17" x14ac:dyDescent="0.2">
      <c r="A14" s="43" t="s">
        <v>7</v>
      </c>
      <c r="B14" s="44" t="s">
        <v>140</v>
      </c>
      <c r="C14" s="45">
        <v>12</v>
      </c>
      <c r="D14" s="41">
        <f t="shared" si="0"/>
        <v>361.3</v>
      </c>
      <c r="E14" s="139">
        <v>30.11</v>
      </c>
      <c r="F14" s="145">
        <v>230.7</v>
      </c>
      <c r="G14" s="139">
        <f t="shared" si="4"/>
        <v>19.224999999999998</v>
      </c>
      <c r="H14" s="145">
        <v>224.2</v>
      </c>
      <c r="I14" s="38">
        <f t="shared" si="1"/>
        <v>18.683333333333334</v>
      </c>
      <c r="J14" s="149">
        <f t="shared" si="5"/>
        <v>224.2</v>
      </c>
      <c r="K14" s="38">
        <f t="shared" si="2"/>
        <v>18.683333333333334</v>
      </c>
      <c r="L14" s="145">
        <v>219</v>
      </c>
      <c r="M14" s="38">
        <f t="shared" si="6"/>
        <v>18.25</v>
      </c>
      <c r="N14" s="145">
        <v>233.2</v>
      </c>
      <c r="O14" s="38">
        <f t="shared" si="6"/>
        <v>19.433333333333334</v>
      </c>
      <c r="P14" s="41">
        <f t="shared" si="3"/>
        <v>262.39999999999998</v>
      </c>
      <c r="Q14" s="140">
        <v>21.864999999999998</v>
      </c>
    </row>
    <row r="15" spans="1:17" x14ac:dyDescent="0.2">
      <c r="A15" s="43" t="s">
        <v>8</v>
      </c>
      <c r="B15" s="44" t="s">
        <v>141</v>
      </c>
      <c r="C15" s="45">
        <v>5</v>
      </c>
      <c r="D15" s="41">
        <f t="shared" si="0"/>
        <v>150.6</v>
      </c>
      <c r="E15" s="139">
        <v>30.11</v>
      </c>
      <c r="F15" s="145">
        <v>107.8</v>
      </c>
      <c r="G15" s="139">
        <f t="shared" si="4"/>
        <v>21.56</v>
      </c>
      <c r="H15" s="145">
        <v>93.2</v>
      </c>
      <c r="I15" s="38">
        <f t="shared" si="1"/>
        <v>18.64</v>
      </c>
      <c r="J15" s="149">
        <f t="shared" si="5"/>
        <v>93.2</v>
      </c>
      <c r="K15" s="38">
        <f t="shared" si="2"/>
        <v>18.64</v>
      </c>
      <c r="L15" s="145">
        <v>102.2</v>
      </c>
      <c r="M15" s="38">
        <f t="shared" si="6"/>
        <v>20.440000000000001</v>
      </c>
      <c r="N15" s="145">
        <v>97.2</v>
      </c>
      <c r="O15" s="38">
        <f t="shared" si="6"/>
        <v>19.440000000000001</v>
      </c>
      <c r="P15" s="41">
        <f t="shared" si="3"/>
        <v>109.3</v>
      </c>
      <c r="Q15" s="140">
        <v>21.864999999999998</v>
      </c>
    </row>
    <row r="16" spans="1:17" x14ac:dyDescent="0.2">
      <c r="A16" s="43" t="s">
        <v>9</v>
      </c>
      <c r="B16" s="44" t="s">
        <v>142</v>
      </c>
      <c r="C16" s="45">
        <v>9</v>
      </c>
      <c r="D16" s="41">
        <f t="shared" si="0"/>
        <v>271</v>
      </c>
      <c r="E16" s="139">
        <v>30.11</v>
      </c>
      <c r="F16" s="145">
        <v>173.1</v>
      </c>
      <c r="G16" s="139">
        <f t="shared" si="4"/>
        <v>19.233333333333334</v>
      </c>
      <c r="H16" s="145">
        <v>167.8</v>
      </c>
      <c r="I16" s="38">
        <f t="shared" si="1"/>
        <v>18.644444444444446</v>
      </c>
      <c r="J16" s="149">
        <f t="shared" si="5"/>
        <v>167.8</v>
      </c>
      <c r="K16" s="38">
        <f t="shared" si="2"/>
        <v>18.644444444444446</v>
      </c>
      <c r="L16" s="145">
        <v>164.3</v>
      </c>
      <c r="M16" s="38">
        <f t="shared" si="6"/>
        <v>18.255555555555556</v>
      </c>
      <c r="N16" s="145">
        <v>174.8</v>
      </c>
      <c r="O16" s="38">
        <f t="shared" si="6"/>
        <v>19.422222222222224</v>
      </c>
      <c r="P16" s="41">
        <f t="shared" si="3"/>
        <v>196.8</v>
      </c>
      <c r="Q16" s="140">
        <v>21.864999999999998</v>
      </c>
    </row>
    <row r="17" spans="1:17" x14ac:dyDescent="0.2">
      <c r="A17" s="43" t="s">
        <v>10</v>
      </c>
      <c r="B17" s="44" t="s">
        <v>143</v>
      </c>
      <c r="C17" s="45">
        <v>6</v>
      </c>
      <c r="D17" s="41">
        <f t="shared" si="0"/>
        <v>180.7</v>
      </c>
      <c r="E17" s="139">
        <v>30.11</v>
      </c>
      <c r="F17" s="145">
        <v>115.3</v>
      </c>
      <c r="G17" s="139">
        <f t="shared" si="4"/>
        <v>19.216666666666665</v>
      </c>
      <c r="H17" s="145">
        <v>112.1</v>
      </c>
      <c r="I17" s="38">
        <f t="shared" si="1"/>
        <v>18.683333333333334</v>
      </c>
      <c r="J17" s="149">
        <f t="shared" si="5"/>
        <v>112.1</v>
      </c>
      <c r="K17" s="38">
        <f t="shared" si="2"/>
        <v>18.683333333333334</v>
      </c>
      <c r="L17" s="145">
        <v>109.5</v>
      </c>
      <c r="M17" s="38">
        <f t="shared" si="6"/>
        <v>18.25</v>
      </c>
      <c r="N17" s="145">
        <v>116.7</v>
      </c>
      <c r="O17" s="38">
        <f t="shared" si="6"/>
        <v>19.45</v>
      </c>
      <c r="P17" s="41">
        <f t="shared" si="3"/>
        <v>131.19999999999999</v>
      </c>
      <c r="Q17" s="140">
        <v>21.864999999999998</v>
      </c>
    </row>
    <row r="18" spans="1:17" x14ac:dyDescent="0.2">
      <c r="A18" s="43" t="s">
        <v>11</v>
      </c>
      <c r="B18" s="44" t="s">
        <v>147</v>
      </c>
      <c r="C18" s="45">
        <v>8</v>
      </c>
      <c r="D18" s="41">
        <f t="shared" si="0"/>
        <v>240.9</v>
      </c>
      <c r="E18" s="139">
        <v>30.11</v>
      </c>
      <c r="F18" s="145">
        <v>1537</v>
      </c>
      <c r="G18" s="139">
        <f t="shared" si="4"/>
        <v>192.125</v>
      </c>
      <c r="H18" s="145">
        <v>149.4</v>
      </c>
      <c r="I18" s="38">
        <f t="shared" si="1"/>
        <v>18.675000000000001</v>
      </c>
      <c r="J18" s="149">
        <f t="shared" si="5"/>
        <v>149.4</v>
      </c>
      <c r="K18" s="38">
        <f t="shared" si="2"/>
        <v>18.675000000000001</v>
      </c>
      <c r="L18" s="145">
        <v>146</v>
      </c>
      <c r="M18" s="38">
        <f t="shared" si="6"/>
        <v>18.25</v>
      </c>
      <c r="N18" s="145">
        <v>155.5</v>
      </c>
      <c r="O18" s="38">
        <f t="shared" si="6"/>
        <v>19.4375</v>
      </c>
      <c r="P18" s="41">
        <f t="shared" si="3"/>
        <v>174.9</v>
      </c>
      <c r="Q18" s="140">
        <v>21.864999999999998</v>
      </c>
    </row>
    <row r="19" spans="1:17" ht="25.5" x14ac:dyDescent="0.2">
      <c r="A19" s="43" t="s">
        <v>12</v>
      </c>
      <c r="B19" s="44" t="s">
        <v>146</v>
      </c>
      <c r="C19" s="45">
        <v>14</v>
      </c>
      <c r="D19" s="41">
        <f t="shared" si="0"/>
        <v>421.5</v>
      </c>
      <c r="E19" s="139">
        <v>30.11</v>
      </c>
      <c r="F19" s="145">
        <v>269.10000000000002</v>
      </c>
      <c r="G19" s="139">
        <f t="shared" si="4"/>
        <v>19.221428571428572</v>
      </c>
      <c r="H19" s="145">
        <v>261.60000000000002</v>
      </c>
      <c r="I19" s="38">
        <f t="shared" si="1"/>
        <v>18.685714285714287</v>
      </c>
      <c r="J19" s="149">
        <f t="shared" si="5"/>
        <v>261.60000000000002</v>
      </c>
      <c r="K19" s="38">
        <f t="shared" si="2"/>
        <v>18.685714285714287</v>
      </c>
      <c r="L19" s="145">
        <v>255.5</v>
      </c>
      <c r="M19" s="38">
        <f t="shared" si="6"/>
        <v>18.25</v>
      </c>
      <c r="N19" s="145">
        <v>272.10000000000002</v>
      </c>
      <c r="O19" s="38">
        <f t="shared" si="6"/>
        <v>19.435714285714287</v>
      </c>
      <c r="P19" s="41">
        <f t="shared" si="3"/>
        <v>306.10000000000002</v>
      </c>
      <c r="Q19" s="140">
        <v>21.864999999999998</v>
      </c>
    </row>
    <row r="20" spans="1:17" ht="25.5" x14ac:dyDescent="0.2">
      <c r="A20" s="43" t="s">
        <v>25</v>
      </c>
      <c r="B20" s="44" t="s">
        <v>144</v>
      </c>
      <c r="C20" s="45"/>
      <c r="D20" s="41">
        <f t="shared" si="0"/>
        <v>0</v>
      </c>
      <c r="E20" s="38">
        <v>0</v>
      </c>
      <c r="F20" s="145">
        <v>0</v>
      </c>
      <c r="G20" s="139">
        <v>0</v>
      </c>
      <c r="H20" s="145">
        <v>0</v>
      </c>
      <c r="I20" s="38"/>
      <c r="J20" s="149">
        <f t="shared" si="5"/>
        <v>0</v>
      </c>
      <c r="K20" s="38">
        <v>0</v>
      </c>
      <c r="L20" s="145">
        <v>0</v>
      </c>
      <c r="M20" s="38">
        <v>0</v>
      </c>
      <c r="N20" s="145">
        <v>0</v>
      </c>
      <c r="O20" s="38">
        <v>0</v>
      </c>
      <c r="P20" s="41">
        <f t="shared" si="3"/>
        <v>0</v>
      </c>
      <c r="Q20" s="42">
        <v>0</v>
      </c>
    </row>
    <row r="21" spans="1:17" ht="25.5" x14ac:dyDescent="0.2">
      <c r="A21" s="43" t="s">
        <v>21</v>
      </c>
      <c r="B21" s="44" t="s">
        <v>145</v>
      </c>
      <c r="C21" s="45"/>
      <c r="D21" s="41">
        <f t="shared" si="0"/>
        <v>0</v>
      </c>
      <c r="E21" s="38">
        <v>0</v>
      </c>
      <c r="F21" s="145">
        <v>0</v>
      </c>
      <c r="G21" s="139">
        <v>0</v>
      </c>
      <c r="H21" s="145">
        <v>0</v>
      </c>
      <c r="I21" s="38"/>
      <c r="J21" s="149">
        <f t="shared" si="5"/>
        <v>0</v>
      </c>
      <c r="K21" s="38">
        <v>0</v>
      </c>
      <c r="L21" s="145">
        <v>0</v>
      </c>
      <c r="M21" s="38">
        <v>0</v>
      </c>
      <c r="N21" s="145">
        <v>0</v>
      </c>
      <c r="O21" s="38">
        <v>0</v>
      </c>
      <c r="P21" s="41">
        <f t="shared" si="3"/>
        <v>0</v>
      </c>
      <c r="Q21" s="42">
        <v>0</v>
      </c>
    </row>
    <row r="22" spans="1:17" x14ac:dyDescent="0.2">
      <c r="A22" s="43" t="s">
        <v>17</v>
      </c>
      <c r="B22" s="44" t="s">
        <v>149</v>
      </c>
      <c r="C22" s="45"/>
      <c r="D22" s="41">
        <f t="shared" si="0"/>
        <v>0</v>
      </c>
      <c r="E22" s="139">
        <v>30.11</v>
      </c>
      <c r="F22" s="145">
        <v>344.8</v>
      </c>
      <c r="G22" s="139">
        <v>0</v>
      </c>
      <c r="H22" s="145">
        <v>315.39999999999998</v>
      </c>
      <c r="I22" s="38">
        <v>0</v>
      </c>
      <c r="J22" s="149">
        <f t="shared" si="5"/>
        <v>315.39999999999998</v>
      </c>
      <c r="K22" s="38">
        <v>0</v>
      </c>
      <c r="L22" s="145">
        <v>327.39999999999998</v>
      </c>
      <c r="M22" s="38">
        <v>0</v>
      </c>
      <c r="N22" s="145">
        <v>348.6</v>
      </c>
      <c r="O22" s="38">
        <v>0</v>
      </c>
      <c r="P22" s="41">
        <f t="shared" si="3"/>
        <v>0</v>
      </c>
      <c r="Q22" s="42">
        <v>0</v>
      </c>
    </row>
    <row r="23" spans="1:17" x14ac:dyDescent="0.2">
      <c r="A23" s="43" t="s">
        <v>20</v>
      </c>
      <c r="B23" s="44" t="s">
        <v>150</v>
      </c>
      <c r="C23" s="45"/>
      <c r="D23" s="41">
        <f t="shared" si="0"/>
        <v>0</v>
      </c>
      <c r="E23" s="139">
        <v>30.11</v>
      </c>
      <c r="F23" s="145">
        <v>344.8</v>
      </c>
      <c r="G23" s="139">
        <v>0</v>
      </c>
      <c r="H23" s="145">
        <v>315.39999999999998</v>
      </c>
      <c r="I23" s="38">
        <v>0</v>
      </c>
      <c r="J23" s="149">
        <f t="shared" si="5"/>
        <v>315.39999999999998</v>
      </c>
      <c r="K23" s="38">
        <v>0</v>
      </c>
      <c r="L23" s="145">
        <v>327.39999999999998</v>
      </c>
      <c r="M23" s="38">
        <v>0</v>
      </c>
      <c r="N23" s="145">
        <v>348.6</v>
      </c>
      <c r="O23" s="38">
        <v>0</v>
      </c>
      <c r="P23" s="41">
        <f t="shared" si="3"/>
        <v>0</v>
      </c>
      <c r="Q23" s="42">
        <v>0</v>
      </c>
    </row>
    <row r="24" spans="1:17" x14ac:dyDescent="0.2">
      <c r="A24" s="43" t="s">
        <v>18</v>
      </c>
      <c r="B24" s="44" t="s">
        <v>152</v>
      </c>
      <c r="C24" s="45">
        <v>15</v>
      </c>
      <c r="D24" s="41">
        <f t="shared" si="0"/>
        <v>451.7</v>
      </c>
      <c r="E24" s="139">
        <v>30.11</v>
      </c>
      <c r="F24" s="145">
        <v>323.39999999999998</v>
      </c>
      <c r="G24" s="139">
        <f t="shared" si="4"/>
        <v>21.56</v>
      </c>
      <c r="H24" s="145">
        <v>314.2</v>
      </c>
      <c r="I24" s="38">
        <f t="shared" ref="I24:I30" si="7">H24/C24</f>
        <v>20.946666666666665</v>
      </c>
      <c r="J24" s="149">
        <f t="shared" si="5"/>
        <v>314.2</v>
      </c>
      <c r="K24" s="38">
        <f t="shared" ref="K24:K30" si="8">J24/C24</f>
        <v>20.946666666666665</v>
      </c>
      <c r="L24" s="145">
        <v>307.10000000000002</v>
      </c>
      <c r="M24" s="38">
        <f t="shared" si="6"/>
        <v>20.473333333333336</v>
      </c>
      <c r="N24" s="145">
        <v>326.7</v>
      </c>
      <c r="O24" s="38">
        <f t="shared" si="6"/>
        <v>21.779999999999998</v>
      </c>
      <c r="P24" s="41">
        <f t="shared" si="3"/>
        <v>328</v>
      </c>
      <c r="Q24" s="140">
        <f t="shared" ref="Q24:Q29" si="9">328/C24</f>
        <v>21.866666666666667</v>
      </c>
    </row>
    <row r="25" spans="1:17" x14ac:dyDescent="0.2">
      <c r="A25" s="43" t="s">
        <v>19</v>
      </c>
      <c r="B25" s="44" t="s">
        <v>151</v>
      </c>
      <c r="C25" s="45">
        <v>30</v>
      </c>
      <c r="D25" s="41">
        <f t="shared" si="0"/>
        <v>903.3</v>
      </c>
      <c r="E25" s="139">
        <v>30.11</v>
      </c>
      <c r="F25" s="145">
        <v>323.39999999999998</v>
      </c>
      <c r="G25" s="139">
        <f t="shared" si="4"/>
        <v>10.78</v>
      </c>
      <c r="H25" s="145">
        <v>314.2</v>
      </c>
      <c r="I25" s="38">
        <f t="shared" si="7"/>
        <v>10.473333333333333</v>
      </c>
      <c r="J25" s="149">
        <f t="shared" si="5"/>
        <v>314.2</v>
      </c>
      <c r="K25" s="38">
        <f t="shared" si="8"/>
        <v>10.473333333333333</v>
      </c>
      <c r="L25" s="145">
        <v>307.10000000000002</v>
      </c>
      <c r="M25" s="38">
        <f t="shared" si="6"/>
        <v>10.236666666666668</v>
      </c>
      <c r="N25" s="145">
        <v>326.7</v>
      </c>
      <c r="O25" s="38">
        <f t="shared" si="6"/>
        <v>10.889999999999999</v>
      </c>
      <c r="P25" s="41">
        <f t="shared" si="3"/>
        <v>328</v>
      </c>
      <c r="Q25" s="140">
        <f t="shared" si="9"/>
        <v>10.933333333333334</v>
      </c>
    </row>
    <row r="26" spans="1:17" x14ac:dyDescent="0.2">
      <c r="A26" s="43" t="s">
        <v>23</v>
      </c>
      <c r="B26" s="44" t="s">
        <v>153</v>
      </c>
      <c r="C26" s="45">
        <v>45</v>
      </c>
      <c r="D26" s="41">
        <f t="shared" si="0"/>
        <v>1355</v>
      </c>
      <c r="E26" s="139">
        <v>30.11</v>
      </c>
      <c r="F26" s="145">
        <v>323.39999999999998</v>
      </c>
      <c r="G26" s="139">
        <f t="shared" si="4"/>
        <v>7.1866666666666665</v>
      </c>
      <c r="H26" s="145">
        <v>314.2</v>
      </c>
      <c r="I26" s="38">
        <f t="shared" si="7"/>
        <v>6.9822222222222221</v>
      </c>
      <c r="J26" s="149">
        <f t="shared" si="5"/>
        <v>314.2</v>
      </c>
      <c r="K26" s="38">
        <f t="shared" si="8"/>
        <v>6.9822222222222221</v>
      </c>
      <c r="L26" s="145">
        <v>307.10000000000002</v>
      </c>
      <c r="M26" s="38">
        <f t="shared" si="6"/>
        <v>6.8244444444444445</v>
      </c>
      <c r="N26" s="145">
        <v>326.7</v>
      </c>
      <c r="O26" s="38">
        <f t="shared" si="6"/>
        <v>7.26</v>
      </c>
      <c r="P26" s="41">
        <f t="shared" si="3"/>
        <v>328</v>
      </c>
      <c r="Q26" s="140">
        <f t="shared" si="9"/>
        <v>7.2888888888888888</v>
      </c>
    </row>
    <row r="27" spans="1:17" x14ac:dyDescent="0.2">
      <c r="A27" s="43" t="s">
        <v>14</v>
      </c>
      <c r="B27" s="44" t="s">
        <v>154</v>
      </c>
      <c r="C27" s="45">
        <v>15</v>
      </c>
      <c r="D27" s="41">
        <f t="shared" si="0"/>
        <v>451.7</v>
      </c>
      <c r="E27" s="139">
        <v>30.11</v>
      </c>
      <c r="F27" s="145">
        <v>323.39999999999998</v>
      </c>
      <c r="G27" s="139">
        <f t="shared" si="4"/>
        <v>21.56</v>
      </c>
      <c r="H27" s="145">
        <v>346</v>
      </c>
      <c r="I27" s="38">
        <f t="shared" si="7"/>
        <v>23.066666666666666</v>
      </c>
      <c r="J27" s="145">
        <v>384</v>
      </c>
      <c r="K27" s="38">
        <f t="shared" si="8"/>
        <v>25.6</v>
      </c>
      <c r="L27" s="145">
        <v>307.10000000000002</v>
      </c>
      <c r="M27" s="38">
        <f t="shared" si="6"/>
        <v>20.473333333333336</v>
      </c>
      <c r="N27" s="145">
        <v>326.7</v>
      </c>
      <c r="O27" s="38">
        <f t="shared" si="6"/>
        <v>21.779999999999998</v>
      </c>
      <c r="P27" s="41">
        <f t="shared" si="3"/>
        <v>328</v>
      </c>
      <c r="Q27" s="140">
        <f t="shared" si="9"/>
        <v>21.866666666666667</v>
      </c>
    </row>
    <row r="28" spans="1:17" ht="25.5" x14ac:dyDescent="0.2">
      <c r="A28" s="43" t="s">
        <v>15</v>
      </c>
      <c r="B28" s="44" t="s">
        <v>155</v>
      </c>
      <c r="C28" s="45">
        <v>30</v>
      </c>
      <c r="D28" s="41">
        <f t="shared" si="0"/>
        <v>903.3</v>
      </c>
      <c r="E28" s="139">
        <v>30.11</v>
      </c>
      <c r="F28" s="145">
        <v>323.39999999999998</v>
      </c>
      <c r="G28" s="139">
        <f t="shared" si="4"/>
        <v>10.78</v>
      </c>
      <c r="H28" s="145">
        <v>346</v>
      </c>
      <c r="I28" s="38">
        <f t="shared" si="7"/>
        <v>11.533333333333333</v>
      </c>
      <c r="J28" s="145">
        <v>384</v>
      </c>
      <c r="K28" s="38">
        <f t="shared" si="8"/>
        <v>12.8</v>
      </c>
      <c r="L28" s="145">
        <v>307.10000000000002</v>
      </c>
      <c r="M28" s="38">
        <f t="shared" si="6"/>
        <v>10.236666666666668</v>
      </c>
      <c r="N28" s="145">
        <v>326.7</v>
      </c>
      <c r="O28" s="38">
        <f t="shared" si="6"/>
        <v>10.889999999999999</v>
      </c>
      <c r="P28" s="41">
        <f t="shared" si="3"/>
        <v>328</v>
      </c>
      <c r="Q28" s="140">
        <f t="shared" si="9"/>
        <v>10.933333333333334</v>
      </c>
    </row>
    <row r="29" spans="1:17" x14ac:dyDescent="0.2">
      <c r="A29" s="43" t="s">
        <v>16</v>
      </c>
      <c r="B29" s="44" t="s">
        <v>156</v>
      </c>
      <c r="C29" s="45">
        <v>45</v>
      </c>
      <c r="D29" s="41">
        <f t="shared" si="0"/>
        <v>1355</v>
      </c>
      <c r="E29" s="139">
        <v>30.11</v>
      </c>
      <c r="F29" s="145">
        <v>323.39999999999998</v>
      </c>
      <c r="G29" s="139">
        <f t="shared" si="4"/>
        <v>7.1866666666666665</v>
      </c>
      <c r="H29" s="145">
        <v>346</v>
      </c>
      <c r="I29" s="38">
        <f t="shared" si="7"/>
        <v>7.6888888888888891</v>
      </c>
      <c r="J29" s="145">
        <v>384</v>
      </c>
      <c r="K29" s="38">
        <f t="shared" si="8"/>
        <v>8.5333333333333332</v>
      </c>
      <c r="L29" s="145">
        <v>307.10000000000002</v>
      </c>
      <c r="M29" s="38">
        <f t="shared" si="6"/>
        <v>6.8244444444444445</v>
      </c>
      <c r="N29" s="145">
        <v>326.7</v>
      </c>
      <c r="O29" s="38">
        <f t="shared" si="6"/>
        <v>7.26</v>
      </c>
      <c r="P29" s="41">
        <f t="shared" si="3"/>
        <v>328</v>
      </c>
      <c r="Q29" s="140">
        <f t="shared" si="9"/>
        <v>7.2888888888888888</v>
      </c>
    </row>
    <row r="30" spans="1:17" x14ac:dyDescent="0.2">
      <c r="A30" s="43" t="s">
        <v>13</v>
      </c>
      <c r="B30" s="46" t="s">
        <v>157</v>
      </c>
      <c r="C30" s="45">
        <v>21.43</v>
      </c>
      <c r="D30" s="41">
        <f t="shared" si="0"/>
        <v>645.29999999999995</v>
      </c>
      <c r="E30" s="139">
        <v>30.11</v>
      </c>
      <c r="F30" s="145">
        <v>412.2</v>
      </c>
      <c r="G30" s="139">
        <f t="shared" si="4"/>
        <v>19.234717685487634</v>
      </c>
      <c r="H30" s="145">
        <v>400.3</v>
      </c>
      <c r="I30" s="38">
        <f t="shared" si="7"/>
        <v>18.679421371908539</v>
      </c>
      <c r="J30" s="149">
        <f>H30</f>
        <v>400.3</v>
      </c>
      <c r="K30" s="38">
        <f t="shared" si="8"/>
        <v>18.679421371908539</v>
      </c>
      <c r="L30" s="145">
        <v>391.3</v>
      </c>
      <c r="M30" s="38">
        <f t="shared" si="6"/>
        <v>18.259449370041999</v>
      </c>
      <c r="N30" s="145">
        <v>416.7</v>
      </c>
      <c r="O30" s="38">
        <f t="shared" si="6"/>
        <v>19.444703686420905</v>
      </c>
      <c r="P30" s="41">
        <f t="shared" si="3"/>
        <v>468.6</v>
      </c>
      <c r="Q30" s="140">
        <v>21.864999999999998</v>
      </c>
    </row>
    <row r="31" spans="1:17" x14ac:dyDescent="0.2">
      <c r="A31" s="47"/>
      <c r="B31" s="48"/>
      <c r="C31" s="49"/>
      <c r="D31" s="50"/>
      <c r="E31" s="51"/>
      <c r="F31" s="143"/>
      <c r="G31" s="51"/>
      <c r="H31" s="50"/>
      <c r="I31" s="52"/>
      <c r="J31" s="50"/>
      <c r="K31" s="52"/>
      <c r="L31" s="53"/>
      <c r="M31" s="52"/>
      <c r="N31" s="53"/>
      <c r="O31" s="52"/>
      <c r="P31" s="54"/>
      <c r="Q31" s="55"/>
    </row>
    <row r="32" spans="1:17" s="66" customFormat="1" x14ac:dyDescent="0.2">
      <c r="A32" s="56"/>
      <c r="B32" s="57" t="s">
        <v>4</v>
      </c>
      <c r="C32" s="58"/>
      <c r="D32" s="59"/>
      <c r="E32" s="60"/>
      <c r="F32" s="64"/>
      <c r="G32" s="60"/>
      <c r="H32" s="61"/>
      <c r="I32" s="62"/>
      <c r="J32" s="61"/>
      <c r="K32" s="63"/>
      <c r="L32" s="64"/>
      <c r="M32" s="62"/>
      <c r="N32" s="64"/>
      <c r="O32" s="62"/>
      <c r="P32" s="60"/>
      <c r="Q32" s="65"/>
    </row>
    <row r="33" spans="1:17" s="66" customFormat="1" x14ac:dyDescent="0.2">
      <c r="A33" s="67"/>
      <c r="B33" s="68"/>
      <c r="C33" s="69"/>
      <c r="D33" s="70"/>
      <c r="E33" s="71"/>
      <c r="F33" s="74"/>
      <c r="G33" s="71"/>
      <c r="H33" s="72"/>
      <c r="I33" s="73"/>
      <c r="J33" s="72"/>
      <c r="K33" s="73"/>
      <c r="L33" s="74"/>
      <c r="M33" s="71"/>
      <c r="N33" s="74"/>
      <c r="O33" s="71"/>
      <c r="P33" s="33"/>
      <c r="Q33" s="75"/>
    </row>
    <row r="34" spans="1:17" s="66" customFormat="1" ht="25.5" x14ac:dyDescent="0.2">
      <c r="A34" s="76" t="s">
        <v>114</v>
      </c>
      <c r="B34" s="44" t="s">
        <v>158</v>
      </c>
      <c r="C34" s="45">
        <v>7.5</v>
      </c>
      <c r="D34" s="77">
        <f>ROUND(E34*C34,1)</f>
        <v>136.9</v>
      </c>
      <c r="E34" s="78">
        <f>M34</f>
        <v>18.259449370041999</v>
      </c>
      <c r="F34" s="41">
        <f>ROUND(G34*$C34,1)</f>
        <v>144.30000000000001</v>
      </c>
      <c r="G34" s="38">
        <f>G30</f>
        <v>19.234717685487634</v>
      </c>
      <c r="H34" s="41">
        <f t="shared" ref="H34:H65" si="10">ROUND(I34*$C34,1)</f>
        <v>140.1</v>
      </c>
      <c r="I34" s="38">
        <f>I30</f>
        <v>18.679421371908539</v>
      </c>
      <c r="J34" s="149">
        <f>H34</f>
        <v>140.1</v>
      </c>
      <c r="K34" s="38">
        <f>K30</f>
        <v>18.679421371908539</v>
      </c>
      <c r="L34" s="41">
        <f t="shared" ref="L34:L65" si="11">ROUND(M34*C34,1)</f>
        <v>136.9</v>
      </c>
      <c r="M34" s="38">
        <f>M30</f>
        <v>18.259449370041999</v>
      </c>
      <c r="N34" s="41">
        <f>ROUND(O34*C34,1)</f>
        <v>145.80000000000001</v>
      </c>
      <c r="O34" s="38">
        <f>O30</f>
        <v>19.444703686420905</v>
      </c>
      <c r="P34" s="41">
        <f t="shared" ref="P34:P65" si="12">ROUND(Q34*C34,1)</f>
        <v>164</v>
      </c>
      <c r="Q34" s="140">
        <v>21.864999999999998</v>
      </c>
    </row>
    <row r="35" spans="1:17" s="66" customFormat="1" x14ac:dyDescent="0.2">
      <c r="A35" s="43" t="s">
        <v>27</v>
      </c>
      <c r="B35" s="44" t="s">
        <v>42</v>
      </c>
      <c r="C35" s="45">
        <v>10</v>
      </c>
      <c r="D35" s="41">
        <f t="shared" ref="D35:D100" si="13">ROUND(E35*C35,1)</f>
        <v>301.10000000000002</v>
      </c>
      <c r="E35" s="139">
        <v>30.11</v>
      </c>
      <c r="F35" s="41">
        <f t="shared" ref="F35:F98" si="14">ROUND(G35*$C35,1)</f>
        <v>119.1</v>
      </c>
      <c r="G35" s="139">
        <v>11.907999999999999</v>
      </c>
      <c r="H35" s="41">
        <f t="shared" si="10"/>
        <v>115.6</v>
      </c>
      <c r="I35" s="139">
        <v>11.563000000000001</v>
      </c>
      <c r="J35" s="149">
        <f t="shared" ref="J35:J98" si="15">H35</f>
        <v>115.6</v>
      </c>
      <c r="K35" s="139">
        <v>11.727</v>
      </c>
      <c r="L35" s="41">
        <f t="shared" si="11"/>
        <v>119.3</v>
      </c>
      <c r="M35" s="38">
        <f t="shared" ref="M35:M73" si="16">(O35/1.065)*1.055</f>
        <v>11.925566455399061</v>
      </c>
      <c r="N35" s="41">
        <f t="shared" ref="N35:N100" si="17">ROUND(O35*C35,1)</f>
        <v>120.4</v>
      </c>
      <c r="O35" s="38">
        <v>12.038604999999999</v>
      </c>
      <c r="P35" s="41">
        <f t="shared" si="12"/>
        <v>120.8</v>
      </c>
      <c r="Q35" s="140">
        <v>12.077999999999999</v>
      </c>
    </row>
    <row r="36" spans="1:17" s="66" customFormat="1" x14ac:dyDescent="0.2">
      <c r="A36" s="43" t="s">
        <v>71</v>
      </c>
      <c r="B36" s="44" t="s">
        <v>159</v>
      </c>
      <c r="C36" s="45">
        <v>12</v>
      </c>
      <c r="D36" s="41">
        <f t="shared" si="13"/>
        <v>361.3</v>
      </c>
      <c r="E36" s="139">
        <v>30.11</v>
      </c>
      <c r="F36" s="41">
        <f t="shared" si="14"/>
        <v>142.9</v>
      </c>
      <c r="G36" s="139">
        <v>11.907999999999999</v>
      </c>
      <c r="H36" s="41">
        <f t="shared" si="10"/>
        <v>138.80000000000001</v>
      </c>
      <c r="I36" s="139">
        <v>11.563000000000001</v>
      </c>
      <c r="J36" s="149">
        <f t="shared" si="15"/>
        <v>138.80000000000001</v>
      </c>
      <c r="K36" s="139">
        <v>11.946999999999999</v>
      </c>
      <c r="L36" s="41">
        <f t="shared" si="11"/>
        <v>143.1</v>
      </c>
      <c r="M36" s="38">
        <f t="shared" si="16"/>
        <v>11.925566455399061</v>
      </c>
      <c r="N36" s="41">
        <f t="shared" si="17"/>
        <v>144.5</v>
      </c>
      <c r="O36" s="38">
        <v>12.038604999999999</v>
      </c>
      <c r="P36" s="41">
        <f t="shared" si="12"/>
        <v>144.9</v>
      </c>
      <c r="Q36" s="140">
        <v>12.077999999999999</v>
      </c>
    </row>
    <row r="37" spans="1:17" s="66" customFormat="1" ht="25.5" x14ac:dyDescent="0.2">
      <c r="A37" s="43" t="s">
        <v>30</v>
      </c>
      <c r="B37" s="44" t="s">
        <v>160</v>
      </c>
      <c r="C37" s="45">
        <v>6</v>
      </c>
      <c r="D37" s="41">
        <f t="shared" si="13"/>
        <v>180.7</v>
      </c>
      <c r="E37" s="139">
        <v>30.11</v>
      </c>
      <c r="F37" s="41">
        <f t="shared" si="14"/>
        <v>71.400000000000006</v>
      </c>
      <c r="G37" s="139">
        <v>11.907999999999999</v>
      </c>
      <c r="H37" s="41">
        <f t="shared" si="10"/>
        <v>69.400000000000006</v>
      </c>
      <c r="I37" s="139">
        <v>11.563000000000001</v>
      </c>
      <c r="J37" s="149">
        <f t="shared" si="15"/>
        <v>69.400000000000006</v>
      </c>
      <c r="K37" s="139">
        <v>11.946999999999999</v>
      </c>
      <c r="L37" s="41">
        <f t="shared" si="11"/>
        <v>71.599999999999994</v>
      </c>
      <c r="M37" s="38">
        <f t="shared" si="16"/>
        <v>11.925566455399061</v>
      </c>
      <c r="N37" s="41">
        <f t="shared" si="17"/>
        <v>72.2</v>
      </c>
      <c r="O37" s="38">
        <v>12.038604999999999</v>
      </c>
      <c r="P37" s="41">
        <f t="shared" si="12"/>
        <v>72.5</v>
      </c>
      <c r="Q37" s="140">
        <v>12.077999999999999</v>
      </c>
    </row>
    <row r="38" spans="1:17" s="66" customFormat="1" ht="25.5" x14ac:dyDescent="0.2">
      <c r="A38" s="43" t="s">
        <v>72</v>
      </c>
      <c r="B38" s="44" t="s">
        <v>161</v>
      </c>
      <c r="C38" s="45">
        <v>8</v>
      </c>
      <c r="D38" s="41">
        <f t="shared" si="13"/>
        <v>240.9</v>
      </c>
      <c r="E38" s="139">
        <v>30.11</v>
      </c>
      <c r="F38" s="41">
        <f t="shared" si="14"/>
        <v>95.3</v>
      </c>
      <c r="G38" s="139">
        <v>11.907999999999999</v>
      </c>
      <c r="H38" s="41">
        <f t="shared" si="10"/>
        <v>92.5</v>
      </c>
      <c r="I38" s="139">
        <v>11.563000000000001</v>
      </c>
      <c r="J38" s="149">
        <f t="shared" si="15"/>
        <v>92.5</v>
      </c>
      <c r="K38" s="139">
        <v>11.946999999999999</v>
      </c>
      <c r="L38" s="41">
        <f t="shared" si="11"/>
        <v>95.4</v>
      </c>
      <c r="M38" s="38">
        <f t="shared" si="16"/>
        <v>11.925566455399061</v>
      </c>
      <c r="N38" s="41">
        <f t="shared" si="17"/>
        <v>96.3</v>
      </c>
      <c r="O38" s="38">
        <v>12.038604999999999</v>
      </c>
      <c r="P38" s="41">
        <f t="shared" si="12"/>
        <v>96.6</v>
      </c>
      <c r="Q38" s="140">
        <v>12.077999999999999</v>
      </c>
    </row>
    <row r="39" spans="1:17" s="66" customFormat="1" ht="25.5" x14ac:dyDescent="0.2">
      <c r="A39" s="43" t="s">
        <v>73</v>
      </c>
      <c r="B39" s="44" t="s">
        <v>162</v>
      </c>
      <c r="C39" s="45">
        <v>6</v>
      </c>
      <c r="D39" s="41">
        <f t="shared" si="13"/>
        <v>180.7</v>
      </c>
      <c r="E39" s="139">
        <v>30.11</v>
      </c>
      <c r="F39" s="41">
        <f t="shared" si="14"/>
        <v>71.400000000000006</v>
      </c>
      <c r="G39" s="139">
        <v>11.907999999999999</v>
      </c>
      <c r="H39" s="41">
        <f t="shared" si="10"/>
        <v>69.400000000000006</v>
      </c>
      <c r="I39" s="139">
        <v>11.563000000000001</v>
      </c>
      <c r="J39" s="149">
        <f t="shared" si="15"/>
        <v>69.400000000000006</v>
      </c>
      <c r="K39" s="139">
        <v>11.946999999999999</v>
      </c>
      <c r="L39" s="41">
        <f t="shared" si="11"/>
        <v>71.599999999999994</v>
      </c>
      <c r="M39" s="38">
        <f t="shared" si="16"/>
        <v>11.925566455399061</v>
      </c>
      <c r="N39" s="41">
        <f t="shared" si="17"/>
        <v>72.2</v>
      </c>
      <c r="O39" s="38">
        <v>12.038604999999999</v>
      </c>
      <c r="P39" s="41">
        <f t="shared" si="12"/>
        <v>72.5</v>
      </c>
      <c r="Q39" s="140">
        <v>12.077999999999999</v>
      </c>
    </row>
    <row r="40" spans="1:17" s="66" customFormat="1" x14ac:dyDescent="0.2">
      <c r="A40" s="43" t="s">
        <v>74</v>
      </c>
      <c r="B40" s="44" t="s">
        <v>163</v>
      </c>
      <c r="C40" s="45">
        <v>3.25</v>
      </c>
      <c r="D40" s="41">
        <f t="shared" si="13"/>
        <v>97.9</v>
      </c>
      <c r="E40" s="139">
        <v>30.11</v>
      </c>
      <c r="F40" s="41">
        <f t="shared" si="14"/>
        <v>38.700000000000003</v>
      </c>
      <c r="G40" s="139">
        <v>11.907999999999999</v>
      </c>
      <c r="H40" s="41">
        <f t="shared" si="10"/>
        <v>37.6</v>
      </c>
      <c r="I40" s="139">
        <v>11.563000000000001</v>
      </c>
      <c r="J40" s="149">
        <f t="shared" si="15"/>
        <v>37.6</v>
      </c>
      <c r="K40" s="139">
        <v>11.946999999999999</v>
      </c>
      <c r="L40" s="41">
        <f t="shared" si="11"/>
        <v>38.799999999999997</v>
      </c>
      <c r="M40" s="38">
        <f t="shared" si="16"/>
        <v>11.925566455399061</v>
      </c>
      <c r="N40" s="41">
        <f t="shared" si="17"/>
        <v>39.1</v>
      </c>
      <c r="O40" s="38">
        <v>12.038604999999999</v>
      </c>
      <c r="P40" s="41">
        <f t="shared" si="12"/>
        <v>39.299999999999997</v>
      </c>
      <c r="Q40" s="140">
        <v>12.077999999999999</v>
      </c>
    </row>
    <row r="41" spans="1:17" s="66" customFormat="1" x14ac:dyDescent="0.2">
      <c r="A41" s="43" t="s">
        <v>75</v>
      </c>
      <c r="B41" s="44" t="s">
        <v>165</v>
      </c>
      <c r="C41" s="45">
        <v>4</v>
      </c>
      <c r="D41" s="41">
        <f t="shared" si="13"/>
        <v>120.4</v>
      </c>
      <c r="E41" s="139">
        <v>30.11</v>
      </c>
      <c r="F41" s="41">
        <f t="shared" si="14"/>
        <v>47.6</v>
      </c>
      <c r="G41" s="139">
        <v>11.907999999999999</v>
      </c>
      <c r="H41" s="41">
        <f t="shared" si="10"/>
        <v>46.3</v>
      </c>
      <c r="I41" s="139">
        <v>11.563000000000001</v>
      </c>
      <c r="J41" s="149">
        <f t="shared" si="15"/>
        <v>46.3</v>
      </c>
      <c r="K41" s="139">
        <v>11.946999999999999</v>
      </c>
      <c r="L41" s="41">
        <f t="shared" si="11"/>
        <v>47.7</v>
      </c>
      <c r="M41" s="38">
        <f t="shared" si="16"/>
        <v>11.925566455399061</v>
      </c>
      <c r="N41" s="41">
        <f t="shared" si="17"/>
        <v>48.2</v>
      </c>
      <c r="O41" s="38">
        <v>12.038604999999999</v>
      </c>
      <c r="P41" s="41">
        <f t="shared" si="12"/>
        <v>48.3</v>
      </c>
      <c r="Q41" s="140">
        <v>12.077999999999999</v>
      </c>
    </row>
    <row r="42" spans="1:17" s="66" customFormat="1" ht="25.5" x14ac:dyDescent="0.2">
      <c r="A42" s="43" t="s">
        <v>76</v>
      </c>
      <c r="B42" s="44" t="s">
        <v>164</v>
      </c>
      <c r="C42" s="45">
        <v>8</v>
      </c>
      <c r="D42" s="41">
        <f t="shared" si="13"/>
        <v>240.9</v>
      </c>
      <c r="E42" s="139">
        <v>30.11</v>
      </c>
      <c r="F42" s="41">
        <f t="shared" si="14"/>
        <v>95.3</v>
      </c>
      <c r="G42" s="139">
        <v>11.907999999999999</v>
      </c>
      <c r="H42" s="41">
        <f t="shared" si="10"/>
        <v>92.5</v>
      </c>
      <c r="I42" s="139">
        <v>11.563000000000001</v>
      </c>
      <c r="J42" s="149">
        <f t="shared" si="15"/>
        <v>92.5</v>
      </c>
      <c r="K42" s="139">
        <v>11.946999999999999</v>
      </c>
      <c r="L42" s="41">
        <f t="shared" si="11"/>
        <v>95.4</v>
      </c>
      <c r="M42" s="38">
        <f t="shared" si="16"/>
        <v>11.925566455399061</v>
      </c>
      <c r="N42" s="41">
        <f t="shared" si="17"/>
        <v>96.3</v>
      </c>
      <c r="O42" s="38">
        <v>12.038604999999999</v>
      </c>
      <c r="P42" s="41">
        <f t="shared" si="12"/>
        <v>96.6</v>
      </c>
      <c r="Q42" s="140">
        <v>12.077999999999999</v>
      </c>
    </row>
    <row r="43" spans="1:17" s="66" customFormat="1" x14ac:dyDescent="0.2">
      <c r="A43" s="43" t="s">
        <v>77</v>
      </c>
      <c r="B43" s="44" t="s">
        <v>167</v>
      </c>
      <c r="C43" s="45">
        <v>6</v>
      </c>
      <c r="D43" s="41">
        <f t="shared" si="13"/>
        <v>180.7</v>
      </c>
      <c r="E43" s="139">
        <v>30.11</v>
      </c>
      <c r="F43" s="41">
        <f t="shared" si="14"/>
        <v>71.400000000000006</v>
      </c>
      <c r="G43" s="139">
        <v>11.907999999999999</v>
      </c>
      <c r="H43" s="41">
        <f t="shared" si="10"/>
        <v>69.400000000000006</v>
      </c>
      <c r="I43" s="139">
        <v>11.563000000000001</v>
      </c>
      <c r="J43" s="149">
        <f t="shared" si="15"/>
        <v>69.400000000000006</v>
      </c>
      <c r="K43" s="139">
        <v>11.946999999999999</v>
      </c>
      <c r="L43" s="41">
        <f t="shared" si="11"/>
        <v>71.599999999999994</v>
      </c>
      <c r="M43" s="38">
        <f t="shared" si="16"/>
        <v>11.925566455399061</v>
      </c>
      <c r="N43" s="41">
        <f t="shared" si="17"/>
        <v>72.2</v>
      </c>
      <c r="O43" s="38">
        <v>12.038604999999999</v>
      </c>
      <c r="P43" s="41">
        <f t="shared" si="12"/>
        <v>72.5</v>
      </c>
      <c r="Q43" s="140">
        <v>12.077999999999999</v>
      </c>
    </row>
    <row r="44" spans="1:17" s="66" customFormat="1" x14ac:dyDescent="0.2">
      <c r="A44" s="43" t="s">
        <v>78</v>
      </c>
      <c r="B44" s="44" t="s">
        <v>166</v>
      </c>
      <c r="C44" s="45">
        <v>3</v>
      </c>
      <c r="D44" s="41">
        <f t="shared" si="13"/>
        <v>90.3</v>
      </c>
      <c r="E44" s="139">
        <v>30.11</v>
      </c>
      <c r="F44" s="41">
        <f t="shared" si="14"/>
        <v>35.700000000000003</v>
      </c>
      <c r="G44" s="139">
        <v>11.907999999999999</v>
      </c>
      <c r="H44" s="41">
        <f t="shared" si="10"/>
        <v>34.700000000000003</v>
      </c>
      <c r="I44" s="139">
        <v>11.563000000000001</v>
      </c>
      <c r="J44" s="149">
        <f t="shared" si="15"/>
        <v>34.700000000000003</v>
      </c>
      <c r="K44" s="139">
        <v>11.946999999999999</v>
      </c>
      <c r="L44" s="41">
        <f t="shared" si="11"/>
        <v>35.799999999999997</v>
      </c>
      <c r="M44" s="38">
        <f t="shared" si="16"/>
        <v>11.925566455399061</v>
      </c>
      <c r="N44" s="41">
        <f t="shared" si="17"/>
        <v>36.1</v>
      </c>
      <c r="O44" s="38">
        <v>12.038604999999999</v>
      </c>
      <c r="P44" s="41">
        <f t="shared" si="12"/>
        <v>36.200000000000003</v>
      </c>
      <c r="Q44" s="140">
        <v>12.077999999999999</v>
      </c>
    </row>
    <row r="45" spans="1:17" s="66" customFormat="1" ht="25.5" x14ac:dyDescent="0.2">
      <c r="A45" s="43" t="s">
        <v>79</v>
      </c>
      <c r="B45" s="44" t="s">
        <v>168</v>
      </c>
      <c r="C45" s="45">
        <v>42</v>
      </c>
      <c r="D45" s="41">
        <f t="shared" si="13"/>
        <v>1264.5999999999999</v>
      </c>
      <c r="E45" s="139">
        <v>30.11</v>
      </c>
      <c r="F45" s="41">
        <f t="shared" si="14"/>
        <v>500.1</v>
      </c>
      <c r="G45" s="139">
        <v>11.907999999999999</v>
      </c>
      <c r="H45" s="41">
        <f t="shared" si="10"/>
        <v>485.6</v>
      </c>
      <c r="I45" s="139">
        <v>11.563000000000001</v>
      </c>
      <c r="J45" s="149">
        <f t="shared" si="15"/>
        <v>485.6</v>
      </c>
      <c r="K45" s="139">
        <v>11.946999999999999</v>
      </c>
      <c r="L45" s="41">
        <f t="shared" si="11"/>
        <v>500.9</v>
      </c>
      <c r="M45" s="38">
        <f t="shared" si="16"/>
        <v>11.925566455399061</v>
      </c>
      <c r="N45" s="41">
        <f t="shared" si="17"/>
        <v>505.6</v>
      </c>
      <c r="O45" s="38">
        <v>12.038604999999999</v>
      </c>
      <c r="P45" s="41">
        <f t="shared" si="12"/>
        <v>507.3</v>
      </c>
      <c r="Q45" s="140">
        <v>12.077999999999999</v>
      </c>
    </row>
    <row r="46" spans="1:17" s="66" customFormat="1" ht="25.5" x14ac:dyDescent="0.2">
      <c r="A46" s="43" t="s">
        <v>80</v>
      </c>
      <c r="B46" s="44" t="s">
        <v>169</v>
      </c>
      <c r="C46" s="45">
        <v>14</v>
      </c>
      <c r="D46" s="41">
        <f t="shared" si="13"/>
        <v>421.5</v>
      </c>
      <c r="E46" s="139">
        <v>30.11</v>
      </c>
      <c r="F46" s="41">
        <f t="shared" si="14"/>
        <v>166.7</v>
      </c>
      <c r="G46" s="139">
        <v>11.907999999999999</v>
      </c>
      <c r="H46" s="41">
        <f t="shared" si="10"/>
        <v>161.9</v>
      </c>
      <c r="I46" s="139">
        <v>11.563000000000001</v>
      </c>
      <c r="J46" s="149">
        <f t="shared" si="15"/>
        <v>161.9</v>
      </c>
      <c r="K46" s="139">
        <v>11.946999999999999</v>
      </c>
      <c r="L46" s="41">
        <f t="shared" si="11"/>
        <v>167</v>
      </c>
      <c r="M46" s="38">
        <f t="shared" si="16"/>
        <v>11.925566455399061</v>
      </c>
      <c r="N46" s="41">
        <f t="shared" si="17"/>
        <v>168.5</v>
      </c>
      <c r="O46" s="38">
        <v>12.038604999999999</v>
      </c>
      <c r="P46" s="41">
        <f t="shared" si="12"/>
        <v>169.1</v>
      </c>
      <c r="Q46" s="140">
        <v>12.077999999999999</v>
      </c>
    </row>
    <row r="47" spans="1:17" s="66" customFormat="1" ht="25.5" x14ac:dyDescent="0.2">
      <c r="A47" s="43" t="s">
        <v>81</v>
      </c>
      <c r="B47" s="44" t="s">
        <v>170</v>
      </c>
      <c r="C47" s="45">
        <v>7</v>
      </c>
      <c r="D47" s="41">
        <f t="shared" si="13"/>
        <v>210.8</v>
      </c>
      <c r="E47" s="139">
        <v>30.11</v>
      </c>
      <c r="F47" s="41">
        <f t="shared" si="14"/>
        <v>83.4</v>
      </c>
      <c r="G47" s="139">
        <v>11.907999999999999</v>
      </c>
      <c r="H47" s="41">
        <f t="shared" si="10"/>
        <v>80.900000000000006</v>
      </c>
      <c r="I47" s="139">
        <v>11.563000000000001</v>
      </c>
      <c r="J47" s="149">
        <f t="shared" si="15"/>
        <v>80.900000000000006</v>
      </c>
      <c r="K47" s="139">
        <v>11.946999999999999</v>
      </c>
      <c r="L47" s="41">
        <f t="shared" si="11"/>
        <v>83.5</v>
      </c>
      <c r="M47" s="38">
        <f t="shared" si="16"/>
        <v>11.925566455399061</v>
      </c>
      <c r="N47" s="41">
        <f t="shared" si="17"/>
        <v>84.3</v>
      </c>
      <c r="O47" s="38">
        <v>12.038604999999999</v>
      </c>
      <c r="P47" s="41">
        <f t="shared" si="12"/>
        <v>84.5</v>
      </c>
      <c r="Q47" s="140">
        <v>12.077999999999999</v>
      </c>
    </row>
    <row r="48" spans="1:17" s="66" customFormat="1" x14ac:dyDescent="0.2">
      <c r="A48" s="43" t="s">
        <v>33</v>
      </c>
      <c r="B48" s="44" t="s">
        <v>38</v>
      </c>
      <c r="C48" s="45">
        <v>20</v>
      </c>
      <c r="D48" s="41">
        <f t="shared" si="13"/>
        <v>602.20000000000005</v>
      </c>
      <c r="E48" s="139">
        <v>30.11</v>
      </c>
      <c r="F48" s="41">
        <f t="shared" si="14"/>
        <v>238.2</v>
      </c>
      <c r="G48" s="139">
        <v>11.907999999999999</v>
      </c>
      <c r="H48" s="41">
        <f t="shared" si="10"/>
        <v>231.3</v>
      </c>
      <c r="I48" s="139">
        <v>11.563000000000001</v>
      </c>
      <c r="J48" s="149">
        <f t="shared" si="15"/>
        <v>231.3</v>
      </c>
      <c r="K48" s="139">
        <v>11.946999999999999</v>
      </c>
      <c r="L48" s="41">
        <f t="shared" si="11"/>
        <v>238.5</v>
      </c>
      <c r="M48" s="38">
        <f t="shared" si="16"/>
        <v>11.925566455399061</v>
      </c>
      <c r="N48" s="41">
        <f t="shared" si="17"/>
        <v>240.8</v>
      </c>
      <c r="O48" s="38">
        <v>12.038604999999999</v>
      </c>
      <c r="P48" s="41">
        <f t="shared" si="12"/>
        <v>241.6</v>
      </c>
      <c r="Q48" s="140">
        <v>12.077999999999999</v>
      </c>
    </row>
    <row r="49" spans="1:17" s="66" customFormat="1" x14ac:dyDescent="0.2">
      <c r="A49" s="43" t="s">
        <v>82</v>
      </c>
      <c r="B49" s="44" t="s">
        <v>43</v>
      </c>
      <c r="C49" s="45">
        <v>20</v>
      </c>
      <c r="D49" s="41">
        <f t="shared" si="13"/>
        <v>602.20000000000005</v>
      </c>
      <c r="E49" s="139">
        <v>30.11</v>
      </c>
      <c r="F49" s="41">
        <f t="shared" si="14"/>
        <v>238.2</v>
      </c>
      <c r="G49" s="139">
        <v>11.907999999999999</v>
      </c>
      <c r="H49" s="41">
        <f t="shared" si="10"/>
        <v>231.3</v>
      </c>
      <c r="I49" s="139">
        <v>11.563000000000001</v>
      </c>
      <c r="J49" s="149">
        <f t="shared" si="15"/>
        <v>231.3</v>
      </c>
      <c r="K49" s="139">
        <v>11.946999999999999</v>
      </c>
      <c r="L49" s="41">
        <f t="shared" si="11"/>
        <v>238.5</v>
      </c>
      <c r="M49" s="38">
        <f t="shared" si="16"/>
        <v>11.925566455399061</v>
      </c>
      <c r="N49" s="41">
        <f t="shared" si="17"/>
        <v>240.8</v>
      </c>
      <c r="O49" s="38">
        <v>12.038604999999999</v>
      </c>
      <c r="P49" s="41">
        <f t="shared" si="12"/>
        <v>241.6</v>
      </c>
      <c r="Q49" s="140">
        <v>12.077999999999999</v>
      </c>
    </row>
    <row r="50" spans="1:17" s="66" customFormat="1" x14ac:dyDescent="0.2">
      <c r="A50" s="43" t="s">
        <v>83</v>
      </c>
      <c r="B50" s="44" t="s">
        <v>178</v>
      </c>
      <c r="C50" s="45">
        <v>31</v>
      </c>
      <c r="D50" s="41">
        <f t="shared" si="13"/>
        <v>933.4</v>
      </c>
      <c r="E50" s="139">
        <v>30.11</v>
      </c>
      <c r="F50" s="41">
        <f t="shared" si="14"/>
        <v>369.1</v>
      </c>
      <c r="G50" s="139">
        <v>11.907999999999999</v>
      </c>
      <c r="H50" s="41">
        <f t="shared" si="10"/>
        <v>358.5</v>
      </c>
      <c r="I50" s="139">
        <v>11.563000000000001</v>
      </c>
      <c r="J50" s="149">
        <f t="shared" si="15"/>
        <v>358.5</v>
      </c>
      <c r="K50" s="139">
        <v>11.946999999999999</v>
      </c>
      <c r="L50" s="41">
        <f t="shared" si="11"/>
        <v>369.7</v>
      </c>
      <c r="M50" s="38">
        <f t="shared" si="16"/>
        <v>11.925566455399061</v>
      </c>
      <c r="N50" s="41">
        <f t="shared" si="17"/>
        <v>373.2</v>
      </c>
      <c r="O50" s="38">
        <v>12.038604999999999</v>
      </c>
      <c r="P50" s="41">
        <f t="shared" si="12"/>
        <v>374.4</v>
      </c>
      <c r="Q50" s="140">
        <v>12.077999999999999</v>
      </c>
    </row>
    <row r="51" spans="1:17" s="66" customFormat="1" x14ac:dyDescent="0.2">
      <c r="A51" s="43" t="s">
        <v>31</v>
      </c>
      <c r="B51" s="44" t="s">
        <v>171</v>
      </c>
      <c r="C51" s="45">
        <v>14</v>
      </c>
      <c r="D51" s="41">
        <f t="shared" si="13"/>
        <v>421.5</v>
      </c>
      <c r="E51" s="139">
        <v>30.11</v>
      </c>
      <c r="F51" s="41">
        <f t="shared" si="14"/>
        <v>166.7</v>
      </c>
      <c r="G51" s="139">
        <v>11.907999999999999</v>
      </c>
      <c r="H51" s="41">
        <f t="shared" si="10"/>
        <v>161.9</v>
      </c>
      <c r="I51" s="139">
        <v>11.563000000000001</v>
      </c>
      <c r="J51" s="149">
        <f t="shared" si="15"/>
        <v>161.9</v>
      </c>
      <c r="K51" s="139">
        <v>11.946999999999999</v>
      </c>
      <c r="L51" s="41">
        <f t="shared" si="11"/>
        <v>167</v>
      </c>
      <c r="M51" s="38">
        <f t="shared" si="16"/>
        <v>11.925566455399061</v>
      </c>
      <c r="N51" s="41">
        <f t="shared" si="17"/>
        <v>168.5</v>
      </c>
      <c r="O51" s="38">
        <v>12.038604999999999</v>
      </c>
      <c r="P51" s="41">
        <f t="shared" si="12"/>
        <v>169.1</v>
      </c>
      <c r="Q51" s="140">
        <v>12.077999999999999</v>
      </c>
    </row>
    <row r="52" spans="1:17" s="66" customFormat="1" x14ac:dyDescent="0.2">
      <c r="A52" s="43" t="s">
        <v>84</v>
      </c>
      <c r="B52" s="44" t="s">
        <v>172</v>
      </c>
      <c r="C52" s="45">
        <v>7</v>
      </c>
      <c r="D52" s="41">
        <f t="shared" si="13"/>
        <v>210.8</v>
      </c>
      <c r="E52" s="139">
        <v>30.11</v>
      </c>
      <c r="F52" s="41">
        <f t="shared" si="14"/>
        <v>83.4</v>
      </c>
      <c r="G52" s="139">
        <v>11.907999999999999</v>
      </c>
      <c r="H52" s="41">
        <f t="shared" si="10"/>
        <v>80.900000000000006</v>
      </c>
      <c r="I52" s="139">
        <v>11.563000000000001</v>
      </c>
      <c r="J52" s="149">
        <f t="shared" si="15"/>
        <v>80.900000000000006</v>
      </c>
      <c r="K52" s="139">
        <v>11.946999999999999</v>
      </c>
      <c r="L52" s="41">
        <f t="shared" si="11"/>
        <v>83.5</v>
      </c>
      <c r="M52" s="38">
        <f t="shared" si="16"/>
        <v>11.925566455399061</v>
      </c>
      <c r="N52" s="41">
        <f t="shared" si="17"/>
        <v>84.3</v>
      </c>
      <c r="O52" s="38">
        <v>12.038604999999999</v>
      </c>
      <c r="P52" s="41">
        <f t="shared" si="12"/>
        <v>84.5</v>
      </c>
      <c r="Q52" s="140">
        <v>12.077999999999999</v>
      </c>
    </row>
    <row r="53" spans="1:17" s="66" customFormat="1" x14ac:dyDescent="0.2">
      <c r="A53" s="43" t="s">
        <v>85</v>
      </c>
      <c r="B53" s="44" t="s">
        <v>44</v>
      </c>
      <c r="C53" s="45">
        <v>64</v>
      </c>
      <c r="D53" s="41">
        <f t="shared" si="13"/>
        <v>1927</v>
      </c>
      <c r="E53" s="139">
        <v>30.11</v>
      </c>
      <c r="F53" s="41">
        <f t="shared" si="14"/>
        <v>762.1</v>
      </c>
      <c r="G53" s="139">
        <v>11.907999999999999</v>
      </c>
      <c r="H53" s="41">
        <f t="shared" si="10"/>
        <v>740</v>
      </c>
      <c r="I53" s="139">
        <v>11.563000000000001</v>
      </c>
      <c r="J53" s="149">
        <f t="shared" si="15"/>
        <v>740</v>
      </c>
      <c r="K53" s="139">
        <v>11.946999999999999</v>
      </c>
      <c r="L53" s="41">
        <f t="shared" si="11"/>
        <v>763.2</v>
      </c>
      <c r="M53" s="38">
        <f t="shared" si="16"/>
        <v>11.925566455399061</v>
      </c>
      <c r="N53" s="41">
        <f t="shared" si="17"/>
        <v>770.5</v>
      </c>
      <c r="O53" s="38">
        <v>12.038604999999999</v>
      </c>
      <c r="P53" s="41">
        <f t="shared" si="12"/>
        <v>773</v>
      </c>
      <c r="Q53" s="140">
        <v>12.077999999999999</v>
      </c>
    </row>
    <row r="54" spans="1:17" s="66" customFormat="1" x14ac:dyDescent="0.2">
      <c r="A54" s="43" t="s">
        <v>86</v>
      </c>
      <c r="B54" s="44" t="s">
        <v>45</v>
      </c>
      <c r="C54" s="45">
        <v>120</v>
      </c>
      <c r="D54" s="41">
        <f t="shared" si="13"/>
        <v>3613.2</v>
      </c>
      <c r="E54" s="139">
        <v>30.11</v>
      </c>
      <c r="F54" s="41">
        <f t="shared" si="14"/>
        <v>1429</v>
      </c>
      <c r="G54" s="139">
        <v>11.907999999999999</v>
      </c>
      <c r="H54" s="41">
        <f t="shared" si="10"/>
        <v>1387.6</v>
      </c>
      <c r="I54" s="139">
        <v>11.563000000000001</v>
      </c>
      <c r="J54" s="149">
        <f t="shared" si="15"/>
        <v>1387.6</v>
      </c>
      <c r="K54" s="139">
        <v>11.946999999999999</v>
      </c>
      <c r="L54" s="41">
        <f t="shared" si="11"/>
        <v>1431.1</v>
      </c>
      <c r="M54" s="38">
        <f t="shared" si="16"/>
        <v>11.925566455399061</v>
      </c>
      <c r="N54" s="41">
        <f t="shared" si="17"/>
        <v>1444.6</v>
      </c>
      <c r="O54" s="38">
        <v>12.038604999999999</v>
      </c>
      <c r="P54" s="41">
        <f t="shared" si="12"/>
        <v>1449.4</v>
      </c>
      <c r="Q54" s="140">
        <v>12.077999999999999</v>
      </c>
    </row>
    <row r="55" spans="1:17" s="66" customFormat="1" x14ac:dyDescent="0.2">
      <c r="A55" s="43" t="s">
        <v>87</v>
      </c>
      <c r="B55" s="44" t="s">
        <v>46</v>
      </c>
      <c r="C55" s="45">
        <v>50</v>
      </c>
      <c r="D55" s="41">
        <f t="shared" si="13"/>
        <v>1505.5</v>
      </c>
      <c r="E55" s="139">
        <v>30.11</v>
      </c>
      <c r="F55" s="41">
        <f t="shared" si="14"/>
        <v>595.4</v>
      </c>
      <c r="G55" s="139">
        <v>11.907999999999999</v>
      </c>
      <c r="H55" s="41">
        <f t="shared" si="10"/>
        <v>578.20000000000005</v>
      </c>
      <c r="I55" s="139">
        <v>11.563000000000001</v>
      </c>
      <c r="J55" s="149">
        <f t="shared" si="15"/>
        <v>578.20000000000005</v>
      </c>
      <c r="K55" s="139">
        <v>11.946999999999999</v>
      </c>
      <c r="L55" s="41">
        <f t="shared" si="11"/>
        <v>596.29999999999995</v>
      </c>
      <c r="M55" s="38">
        <f t="shared" si="16"/>
        <v>11.925566455399061</v>
      </c>
      <c r="N55" s="41">
        <f t="shared" si="17"/>
        <v>601.9</v>
      </c>
      <c r="O55" s="38">
        <v>12.038604999999999</v>
      </c>
      <c r="P55" s="41">
        <f t="shared" si="12"/>
        <v>603.9</v>
      </c>
      <c r="Q55" s="140">
        <v>12.077999999999999</v>
      </c>
    </row>
    <row r="56" spans="1:17" s="66" customFormat="1" ht="25.5" x14ac:dyDescent="0.2">
      <c r="A56" s="43" t="s">
        <v>28</v>
      </c>
      <c r="B56" s="44" t="s">
        <v>39</v>
      </c>
      <c r="C56" s="45">
        <v>27</v>
      </c>
      <c r="D56" s="41">
        <f t="shared" si="13"/>
        <v>813</v>
      </c>
      <c r="E56" s="139">
        <v>30.11</v>
      </c>
      <c r="F56" s="41">
        <f t="shared" si="14"/>
        <v>321.5</v>
      </c>
      <c r="G56" s="139">
        <v>11.907999999999999</v>
      </c>
      <c r="H56" s="41">
        <f t="shared" si="10"/>
        <v>312.2</v>
      </c>
      <c r="I56" s="139">
        <v>11.563000000000001</v>
      </c>
      <c r="J56" s="149">
        <f t="shared" si="15"/>
        <v>312.2</v>
      </c>
      <c r="K56" s="139">
        <v>11.946999999999999</v>
      </c>
      <c r="L56" s="41">
        <f t="shared" si="11"/>
        <v>322</v>
      </c>
      <c r="M56" s="38">
        <f t="shared" si="16"/>
        <v>11.925566455399061</v>
      </c>
      <c r="N56" s="41">
        <f t="shared" si="17"/>
        <v>325</v>
      </c>
      <c r="O56" s="38">
        <v>12.038604999999999</v>
      </c>
      <c r="P56" s="41">
        <f t="shared" si="12"/>
        <v>326.10000000000002</v>
      </c>
      <c r="Q56" s="140">
        <v>12.077999999999999</v>
      </c>
    </row>
    <row r="57" spans="1:17" s="66" customFormat="1" x14ac:dyDescent="0.2">
      <c r="A57" s="43" t="s">
        <v>88</v>
      </c>
      <c r="B57" s="44" t="s">
        <v>47</v>
      </c>
      <c r="C57" s="45">
        <v>14</v>
      </c>
      <c r="D57" s="41">
        <f t="shared" si="13"/>
        <v>421.5</v>
      </c>
      <c r="E57" s="139">
        <v>30.11</v>
      </c>
      <c r="F57" s="41">
        <f t="shared" si="14"/>
        <v>166.7</v>
      </c>
      <c r="G57" s="139">
        <v>11.907999999999999</v>
      </c>
      <c r="H57" s="41">
        <f t="shared" si="10"/>
        <v>161.9</v>
      </c>
      <c r="I57" s="139">
        <v>11.563000000000001</v>
      </c>
      <c r="J57" s="149">
        <f t="shared" si="15"/>
        <v>161.9</v>
      </c>
      <c r="K57" s="139">
        <v>11.946999999999999</v>
      </c>
      <c r="L57" s="41">
        <f t="shared" si="11"/>
        <v>167</v>
      </c>
      <c r="M57" s="38">
        <f t="shared" si="16"/>
        <v>11.925566455399061</v>
      </c>
      <c r="N57" s="41">
        <f t="shared" si="17"/>
        <v>168.5</v>
      </c>
      <c r="O57" s="38">
        <v>12.038604999999999</v>
      </c>
      <c r="P57" s="41">
        <f t="shared" si="12"/>
        <v>169.1</v>
      </c>
      <c r="Q57" s="140">
        <v>12.077999999999999</v>
      </c>
    </row>
    <row r="58" spans="1:17" s="66" customFormat="1" x14ac:dyDescent="0.2">
      <c r="A58" s="43" t="s">
        <v>89</v>
      </c>
      <c r="B58" s="44" t="s">
        <v>48</v>
      </c>
      <c r="C58" s="45">
        <v>38</v>
      </c>
      <c r="D58" s="41">
        <f t="shared" si="13"/>
        <v>1144.2</v>
      </c>
      <c r="E58" s="139">
        <v>30.11</v>
      </c>
      <c r="F58" s="41">
        <f t="shared" si="14"/>
        <v>452.5</v>
      </c>
      <c r="G58" s="139">
        <v>11.907999999999999</v>
      </c>
      <c r="H58" s="41">
        <f t="shared" si="10"/>
        <v>439.4</v>
      </c>
      <c r="I58" s="139">
        <v>11.563000000000001</v>
      </c>
      <c r="J58" s="149">
        <f t="shared" si="15"/>
        <v>439.4</v>
      </c>
      <c r="K58" s="139">
        <v>11.946999999999999</v>
      </c>
      <c r="L58" s="41">
        <f t="shared" si="11"/>
        <v>453.2</v>
      </c>
      <c r="M58" s="38">
        <f t="shared" si="16"/>
        <v>11.925566455399061</v>
      </c>
      <c r="N58" s="41">
        <f t="shared" si="17"/>
        <v>457.5</v>
      </c>
      <c r="O58" s="38">
        <v>12.038604999999999</v>
      </c>
      <c r="P58" s="41">
        <f t="shared" si="12"/>
        <v>459</v>
      </c>
      <c r="Q58" s="140">
        <v>12.077999999999999</v>
      </c>
    </row>
    <row r="59" spans="1:17" s="66" customFormat="1" x14ac:dyDescent="0.2">
      <c r="A59" s="43" t="s">
        <v>90</v>
      </c>
      <c r="B59" s="44" t="s">
        <v>177</v>
      </c>
      <c r="C59" s="45">
        <v>15</v>
      </c>
      <c r="D59" s="41">
        <f t="shared" si="13"/>
        <v>451.7</v>
      </c>
      <c r="E59" s="139">
        <v>30.11</v>
      </c>
      <c r="F59" s="41">
        <f t="shared" si="14"/>
        <v>178.6</v>
      </c>
      <c r="G59" s="139">
        <v>11.907999999999999</v>
      </c>
      <c r="H59" s="41">
        <f t="shared" si="10"/>
        <v>173.4</v>
      </c>
      <c r="I59" s="139">
        <v>11.563000000000001</v>
      </c>
      <c r="J59" s="149">
        <f t="shared" si="15"/>
        <v>173.4</v>
      </c>
      <c r="K59" s="139">
        <v>11.946999999999999</v>
      </c>
      <c r="L59" s="41">
        <f t="shared" si="11"/>
        <v>178.9</v>
      </c>
      <c r="M59" s="38">
        <f t="shared" si="16"/>
        <v>11.925566455399061</v>
      </c>
      <c r="N59" s="41">
        <f t="shared" si="17"/>
        <v>180.6</v>
      </c>
      <c r="O59" s="38">
        <v>12.038604999999999</v>
      </c>
      <c r="P59" s="41">
        <f t="shared" si="12"/>
        <v>181.2</v>
      </c>
      <c r="Q59" s="140">
        <v>12.077999999999999</v>
      </c>
    </row>
    <row r="60" spans="1:17" s="66" customFormat="1" x14ac:dyDescent="0.2">
      <c r="A60" s="43" t="s">
        <v>91</v>
      </c>
      <c r="B60" s="44" t="s">
        <v>173</v>
      </c>
      <c r="C60" s="45">
        <v>9</v>
      </c>
      <c r="D60" s="41">
        <f t="shared" si="13"/>
        <v>271</v>
      </c>
      <c r="E60" s="139">
        <v>30.11</v>
      </c>
      <c r="F60" s="41">
        <f t="shared" si="14"/>
        <v>107.2</v>
      </c>
      <c r="G60" s="139">
        <v>11.907999999999999</v>
      </c>
      <c r="H60" s="41">
        <f t="shared" si="10"/>
        <v>104.1</v>
      </c>
      <c r="I60" s="139">
        <v>11.563000000000001</v>
      </c>
      <c r="J60" s="149">
        <f t="shared" si="15"/>
        <v>104.1</v>
      </c>
      <c r="K60" s="139">
        <v>11.946999999999999</v>
      </c>
      <c r="L60" s="41">
        <f t="shared" si="11"/>
        <v>107.3</v>
      </c>
      <c r="M60" s="38">
        <f t="shared" si="16"/>
        <v>11.925566455399061</v>
      </c>
      <c r="N60" s="41">
        <f t="shared" si="17"/>
        <v>108.3</v>
      </c>
      <c r="O60" s="38">
        <v>12.038604999999999</v>
      </c>
      <c r="P60" s="41">
        <f t="shared" si="12"/>
        <v>108.7</v>
      </c>
      <c r="Q60" s="140">
        <v>12.077999999999999</v>
      </c>
    </row>
    <row r="61" spans="1:17" s="66" customFormat="1" x14ac:dyDescent="0.2">
      <c r="A61" s="43" t="s">
        <v>92</v>
      </c>
      <c r="B61" s="44" t="s">
        <v>49</v>
      </c>
      <c r="C61" s="45">
        <v>80.900000000000006</v>
      </c>
      <c r="D61" s="41">
        <f t="shared" si="13"/>
        <v>2435.9</v>
      </c>
      <c r="E61" s="139">
        <v>30.11</v>
      </c>
      <c r="F61" s="41">
        <f t="shared" si="14"/>
        <v>963.4</v>
      </c>
      <c r="G61" s="139">
        <v>11.907999999999999</v>
      </c>
      <c r="H61" s="41">
        <f t="shared" si="10"/>
        <v>935.4</v>
      </c>
      <c r="I61" s="139">
        <v>11.563000000000001</v>
      </c>
      <c r="J61" s="149">
        <f t="shared" si="15"/>
        <v>935.4</v>
      </c>
      <c r="K61" s="139">
        <v>11.946999999999999</v>
      </c>
      <c r="L61" s="41">
        <f t="shared" si="11"/>
        <v>964.8</v>
      </c>
      <c r="M61" s="38">
        <f t="shared" si="16"/>
        <v>11.925566455399061</v>
      </c>
      <c r="N61" s="41">
        <f t="shared" si="17"/>
        <v>973.9</v>
      </c>
      <c r="O61" s="38">
        <v>12.038604999999999</v>
      </c>
      <c r="P61" s="41">
        <f t="shared" si="12"/>
        <v>977.1</v>
      </c>
      <c r="Q61" s="140">
        <v>12.077999999999999</v>
      </c>
    </row>
    <row r="62" spans="1:17" s="66" customFormat="1" x14ac:dyDescent="0.2">
      <c r="A62" s="43" t="s">
        <v>93</v>
      </c>
      <c r="B62" s="44" t="s">
        <v>175</v>
      </c>
      <c r="C62" s="45">
        <v>9</v>
      </c>
      <c r="D62" s="41">
        <f t="shared" si="13"/>
        <v>271</v>
      </c>
      <c r="E62" s="139">
        <v>30.11</v>
      </c>
      <c r="F62" s="41">
        <f t="shared" si="14"/>
        <v>107.2</v>
      </c>
      <c r="G62" s="139">
        <v>11.907999999999999</v>
      </c>
      <c r="H62" s="41">
        <f t="shared" si="10"/>
        <v>104.1</v>
      </c>
      <c r="I62" s="139">
        <v>11.563000000000001</v>
      </c>
      <c r="J62" s="149">
        <f t="shared" si="15"/>
        <v>104.1</v>
      </c>
      <c r="K62" s="139">
        <v>11.946999999999999</v>
      </c>
      <c r="L62" s="41">
        <f t="shared" si="11"/>
        <v>107.3</v>
      </c>
      <c r="M62" s="38">
        <f t="shared" si="16"/>
        <v>11.925566455399061</v>
      </c>
      <c r="N62" s="41">
        <f t="shared" si="17"/>
        <v>108.3</v>
      </c>
      <c r="O62" s="38">
        <v>12.038604999999999</v>
      </c>
      <c r="P62" s="41">
        <f t="shared" si="12"/>
        <v>108.7</v>
      </c>
      <c r="Q62" s="140">
        <v>12.077999999999999</v>
      </c>
    </row>
    <row r="63" spans="1:17" s="66" customFormat="1" ht="25.5" x14ac:dyDescent="0.2">
      <c r="A63" s="43" t="s">
        <v>94</v>
      </c>
      <c r="B63" s="44" t="s">
        <v>174</v>
      </c>
      <c r="C63" s="45">
        <v>13</v>
      </c>
      <c r="D63" s="41">
        <f t="shared" si="13"/>
        <v>391.4</v>
      </c>
      <c r="E63" s="139">
        <v>30.11</v>
      </c>
      <c r="F63" s="41">
        <f t="shared" si="14"/>
        <v>154.80000000000001</v>
      </c>
      <c r="G63" s="139">
        <v>11.907999999999999</v>
      </c>
      <c r="H63" s="41">
        <f t="shared" si="10"/>
        <v>150.30000000000001</v>
      </c>
      <c r="I63" s="139">
        <v>11.563000000000001</v>
      </c>
      <c r="J63" s="149">
        <f t="shared" si="15"/>
        <v>150.30000000000001</v>
      </c>
      <c r="K63" s="139">
        <v>11.946999999999999</v>
      </c>
      <c r="L63" s="41">
        <f t="shared" si="11"/>
        <v>155</v>
      </c>
      <c r="M63" s="38">
        <f t="shared" si="16"/>
        <v>11.925566455399061</v>
      </c>
      <c r="N63" s="41">
        <f t="shared" si="17"/>
        <v>156.5</v>
      </c>
      <c r="O63" s="38">
        <v>12.038604999999999</v>
      </c>
      <c r="P63" s="41">
        <f t="shared" si="12"/>
        <v>157</v>
      </c>
      <c r="Q63" s="140">
        <v>12.077999999999999</v>
      </c>
    </row>
    <row r="64" spans="1:17" s="66" customFormat="1" x14ac:dyDescent="0.2">
      <c r="A64" s="43" t="s">
        <v>95</v>
      </c>
      <c r="B64" s="44" t="s">
        <v>176</v>
      </c>
      <c r="C64" s="45">
        <v>19</v>
      </c>
      <c r="D64" s="41">
        <f t="shared" si="13"/>
        <v>572.1</v>
      </c>
      <c r="E64" s="139">
        <v>30.11</v>
      </c>
      <c r="F64" s="41">
        <f t="shared" si="14"/>
        <v>226.3</v>
      </c>
      <c r="G64" s="139">
        <v>11.907999999999999</v>
      </c>
      <c r="H64" s="41">
        <f t="shared" si="10"/>
        <v>219.7</v>
      </c>
      <c r="I64" s="139">
        <v>11.563000000000001</v>
      </c>
      <c r="J64" s="149">
        <f t="shared" si="15"/>
        <v>219.7</v>
      </c>
      <c r="K64" s="139">
        <v>11.946999999999999</v>
      </c>
      <c r="L64" s="41">
        <f t="shared" si="11"/>
        <v>226.6</v>
      </c>
      <c r="M64" s="38">
        <f t="shared" si="16"/>
        <v>11.925566455399061</v>
      </c>
      <c r="N64" s="41">
        <f t="shared" si="17"/>
        <v>228.7</v>
      </c>
      <c r="O64" s="38">
        <v>12.038604999999999</v>
      </c>
      <c r="P64" s="41">
        <f t="shared" si="12"/>
        <v>229.5</v>
      </c>
      <c r="Q64" s="140">
        <v>12.077999999999999</v>
      </c>
    </row>
    <row r="65" spans="1:17" x14ac:dyDescent="0.2">
      <c r="A65" s="43">
        <v>1063</v>
      </c>
      <c r="B65" s="44" t="s">
        <v>50</v>
      </c>
      <c r="C65" s="45">
        <v>10</v>
      </c>
      <c r="D65" s="41">
        <f t="shared" si="13"/>
        <v>301.10000000000002</v>
      </c>
      <c r="E65" s="139">
        <v>30.11</v>
      </c>
      <c r="F65" s="41">
        <f t="shared" si="14"/>
        <v>119.1</v>
      </c>
      <c r="G65" s="139">
        <v>11.907999999999999</v>
      </c>
      <c r="H65" s="41">
        <f t="shared" si="10"/>
        <v>115.6</v>
      </c>
      <c r="I65" s="139">
        <v>11.563000000000001</v>
      </c>
      <c r="J65" s="149">
        <f t="shared" si="15"/>
        <v>115.6</v>
      </c>
      <c r="K65" s="139">
        <v>11.946999999999999</v>
      </c>
      <c r="L65" s="41">
        <f t="shared" si="11"/>
        <v>119.3</v>
      </c>
      <c r="M65" s="38">
        <f t="shared" si="16"/>
        <v>11.925566455399061</v>
      </c>
      <c r="N65" s="41">
        <f t="shared" si="17"/>
        <v>120.4</v>
      </c>
      <c r="O65" s="38">
        <v>12.038604999999999</v>
      </c>
      <c r="P65" s="41">
        <f t="shared" si="12"/>
        <v>120.8</v>
      </c>
      <c r="Q65" s="140">
        <v>12.077999999999999</v>
      </c>
    </row>
    <row r="66" spans="1:17" x14ac:dyDescent="0.2">
      <c r="A66" s="43">
        <v>1101</v>
      </c>
      <c r="B66" s="44" t="s">
        <v>51</v>
      </c>
      <c r="C66" s="45">
        <v>75</v>
      </c>
      <c r="D66" s="41">
        <f t="shared" si="13"/>
        <v>2258.3000000000002</v>
      </c>
      <c r="E66" s="139">
        <v>30.11</v>
      </c>
      <c r="F66" s="41">
        <f t="shared" si="14"/>
        <v>893.1</v>
      </c>
      <c r="G66" s="139">
        <v>11.907999999999999</v>
      </c>
      <c r="H66" s="41">
        <f t="shared" ref="H66:H99" si="18">ROUND(I66*$C66,1)</f>
        <v>867.2</v>
      </c>
      <c r="I66" s="139">
        <v>11.563000000000001</v>
      </c>
      <c r="J66" s="149">
        <f t="shared" si="15"/>
        <v>867.2</v>
      </c>
      <c r="K66" s="139">
        <v>11.946999999999999</v>
      </c>
      <c r="L66" s="41">
        <f t="shared" ref="L66:L99" si="19">ROUND(M66*C66,1)</f>
        <v>894.4</v>
      </c>
      <c r="M66" s="38">
        <f t="shared" si="16"/>
        <v>11.925566455399061</v>
      </c>
      <c r="N66" s="41">
        <f t="shared" si="17"/>
        <v>902.9</v>
      </c>
      <c r="O66" s="38">
        <v>12.038604999999999</v>
      </c>
      <c r="P66" s="41">
        <f t="shared" ref="P66:P99" si="20">ROUND(Q66*C66,1)</f>
        <v>905.9</v>
      </c>
      <c r="Q66" s="140">
        <v>12.077999999999999</v>
      </c>
    </row>
    <row r="67" spans="1:17" x14ac:dyDescent="0.2">
      <c r="A67" s="43" t="s">
        <v>29</v>
      </c>
      <c r="B67" s="44" t="s">
        <v>40</v>
      </c>
      <c r="C67" s="45">
        <v>12</v>
      </c>
      <c r="D67" s="41">
        <f t="shared" si="13"/>
        <v>361.3</v>
      </c>
      <c r="E67" s="139">
        <v>30.11</v>
      </c>
      <c r="F67" s="41">
        <f t="shared" si="14"/>
        <v>142.9</v>
      </c>
      <c r="G67" s="139">
        <v>11.907999999999999</v>
      </c>
      <c r="H67" s="41">
        <f t="shared" si="18"/>
        <v>138.80000000000001</v>
      </c>
      <c r="I67" s="139">
        <v>11.563000000000001</v>
      </c>
      <c r="J67" s="149">
        <f t="shared" si="15"/>
        <v>138.80000000000001</v>
      </c>
      <c r="K67" s="139">
        <v>11.946999999999999</v>
      </c>
      <c r="L67" s="41">
        <f t="shared" si="19"/>
        <v>143.1</v>
      </c>
      <c r="M67" s="38">
        <f t="shared" si="16"/>
        <v>11.925566455399061</v>
      </c>
      <c r="N67" s="41">
        <f t="shared" si="17"/>
        <v>144.5</v>
      </c>
      <c r="O67" s="38">
        <v>12.038604999999999</v>
      </c>
      <c r="P67" s="41">
        <f t="shared" si="20"/>
        <v>144.9</v>
      </c>
      <c r="Q67" s="140">
        <v>12.077999999999999</v>
      </c>
    </row>
    <row r="68" spans="1:17" x14ac:dyDescent="0.2">
      <c r="A68" s="43" t="s">
        <v>34</v>
      </c>
      <c r="B68" s="44" t="s">
        <v>179</v>
      </c>
      <c r="C68" s="45">
        <v>30</v>
      </c>
      <c r="D68" s="41">
        <f t="shared" si="13"/>
        <v>903.3</v>
      </c>
      <c r="E68" s="139">
        <v>30.11</v>
      </c>
      <c r="F68" s="41">
        <f t="shared" si="14"/>
        <v>357.2</v>
      </c>
      <c r="G68" s="139">
        <v>11.907999999999999</v>
      </c>
      <c r="H68" s="41">
        <f t="shared" si="18"/>
        <v>346.9</v>
      </c>
      <c r="I68" s="139">
        <v>11.563000000000001</v>
      </c>
      <c r="J68" s="149">
        <f t="shared" si="15"/>
        <v>346.9</v>
      </c>
      <c r="K68" s="139">
        <v>11.946999999999999</v>
      </c>
      <c r="L68" s="41">
        <f t="shared" si="19"/>
        <v>357.8</v>
      </c>
      <c r="M68" s="38">
        <f t="shared" si="16"/>
        <v>11.925566455399061</v>
      </c>
      <c r="N68" s="41">
        <f t="shared" si="17"/>
        <v>361.2</v>
      </c>
      <c r="O68" s="38">
        <v>12.038604999999999</v>
      </c>
      <c r="P68" s="41">
        <f t="shared" si="20"/>
        <v>362.3</v>
      </c>
      <c r="Q68" s="140">
        <v>12.077999999999999</v>
      </c>
    </row>
    <row r="69" spans="1:17" ht="25.5" x14ac:dyDescent="0.2">
      <c r="A69" s="43">
        <v>1188</v>
      </c>
      <c r="B69" s="44" t="s">
        <v>180</v>
      </c>
      <c r="C69" s="45">
        <v>50</v>
      </c>
      <c r="D69" s="41">
        <f t="shared" si="13"/>
        <v>1505.5</v>
      </c>
      <c r="E69" s="139">
        <v>30.11</v>
      </c>
      <c r="F69" s="41">
        <f t="shared" si="14"/>
        <v>595.4</v>
      </c>
      <c r="G69" s="139">
        <v>11.907999999999999</v>
      </c>
      <c r="H69" s="41">
        <f t="shared" si="18"/>
        <v>578.20000000000005</v>
      </c>
      <c r="I69" s="139">
        <v>11.563000000000001</v>
      </c>
      <c r="J69" s="149">
        <f t="shared" si="15"/>
        <v>578.20000000000005</v>
      </c>
      <c r="K69" s="139">
        <v>11.946999999999999</v>
      </c>
      <c r="L69" s="41">
        <f t="shared" si="19"/>
        <v>596.29999999999995</v>
      </c>
      <c r="M69" s="38">
        <f t="shared" si="16"/>
        <v>11.925566455399061</v>
      </c>
      <c r="N69" s="41">
        <f t="shared" si="17"/>
        <v>601.9</v>
      </c>
      <c r="O69" s="38">
        <v>12.038604999999999</v>
      </c>
      <c r="P69" s="41">
        <f t="shared" si="20"/>
        <v>603.9</v>
      </c>
      <c r="Q69" s="140">
        <v>12.077999999999999</v>
      </c>
    </row>
    <row r="70" spans="1:17" x14ac:dyDescent="0.2">
      <c r="A70" s="43">
        <v>1192</v>
      </c>
      <c r="B70" s="44" t="s">
        <v>181</v>
      </c>
      <c r="C70" s="45">
        <v>5</v>
      </c>
      <c r="D70" s="41">
        <f t="shared" si="13"/>
        <v>150.6</v>
      </c>
      <c r="E70" s="139">
        <v>30.11</v>
      </c>
      <c r="F70" s="41">
        <f t="shared" si="14"/>
        <v>59.5</v>
      </c>
      <c r="G70" s="139">
        <v>11.907999999999999</v>
      </c>
      <c r="H70" s="41">
        <f t="shared" si="18"/>
        <v>57.8</v>
      </c>
      <c r="I70" s="139">
        <v>11.563000000000001</v>
      </c>
      <c r="J70" s="149">
        <f t="shared" si="15"/>
        <v>57.8</v>
      </c>
      <c r="K70" s="139">
        <v>11.946999999999999</v>
      </c>
      <c r="L70" s="41">
        <f t="shared" si="19"/>
        <v>59.6</v>
      </c>
      <c r="M70" s="38">
        <f t="shared" si="16"/>
        <v>11.925566455399061</v>
      </c>
      <c r="N70" s="41">
        <f t="shared" si="17"/>
        <v>60.2</v>
      </c>
      <c r="O70" s="38">
        <v>12.038604999999999</v>
      </c>
      <c r="P70" s="41">
        <f t="shared" si="20"/>
        <v>60.4</v>
      </c>
      <c r="Q70" s="140">
        <v>12.077999999999999</v>
      </c>
    </row>
    <row r="71" spans="1:17" x14ac:dyDescent="0.2">
      <c r="A71" s="79" t="s">
        <v>100</v>
      </c>
      <c r="B71" s="44" t="s">
        <v>182</v>
      </c>
      <c r="C71" s="45">
        <v>9</v>
      </c>
      <c r="D71" s="80">
        <f t="shared" si="13"/>
        <v>107.3</v>
      </c>
      <c r="E71" s="81">
        <f>M71</f>
        <v>11.925566455399061</v>
      </c>
      <c r="F71" s="41">
        <f t="shared" si="14"/>
        <v>107.2</v>
      </c>
      <c r="G71" s="139">
        <v>11.907999999999999</v>
      </c>
      <c r="H71" s="41">
        <f t="shared" si="18"/>
        <v>104.1</v>
      </c>
      <c r="I71" s="139">
        <v>11.563000000000001</v>
      </c>
      <c r="J71" s="149">
        <f t="shared" si="15"/>
        <v>104.1</v>
      </c>
      <c r="K71" s="139">
        <v>11.946999999999999</v>
      </c>
      <c r="L71" s="41">
        <f t="shared" si="19"/>
        <v>107.3</v>
      </c>
      <c r="M71" s="38">
        <f t="shared" si="16"/>
        <v>11.925566455399061</v>
      </c>
      <c r="N71" s="41">
        <f t="shared" si="17"/>
        <v>108.3</v>
      </c>
      <c r="O71" s="38">
        <v>12.038604999999999</v>
      </c>
      <c r="P71" s="41">
        <f t="shared" si="20"/>
        <v>108.7</v>
      </c>
      <c r="Q71" s="140">
        <v>12.077999999999999</v>
      </c>
    </row>
    <row r="72" spans="1:17" ht="25.5" x14ac:dyDescent="0.2">
      <c r="A72" s="79" t="s">
        <v>101</v>
      </c>
      <c r="B72" s="44" t="s">
        <v>183</v>
      </c>
      <c r="C72" s="45">
        <v>40</v>
      </c>
      <c r="D72" s="80">
        <f t="shared" si="13"/>
        <v>477</v>
      </c>
      <c r="E72" s="81">
        <f>M72</f>
        <v>11.925566455399061</v>
      </c>
      <c r="F72" s="41">
        <f t="shared" si="14"/>
        <v>476.3</v>
      </c>
      <c r="G72" s="139">
        <v>11.907999999999999</v>
      </c>
      <c r="H72" s="41">
        <f t="shared" si="18"/>
        <v>462.5</v>
      </c>
      <c r="I72" s="139">
        <v>11.563000000000001</v>
      </c>
      <c r="J72" s="149">
        <f t="shared" si="15"/>
        <v>462.5</v>
      </c>
      <c r="K72" s="139">
        <v>11.946999999999999</v>
      </c>
      <c r="L72" s="41">
        <f t="shared" si="19"/>
        <v>477</v>
      </c>
      <c r="M72" s="38">
        <f t="shared" si="16"/>
        <v>11.925566455399061</v>
      </c>
      <c r="N72" s="41">
        <f t="shared" si="17"/>
        <v>481.5</v>
      </c>
      <c r="O72" s="38">
        <v>12.038604999999999</v>
      </c>
      <c r="P72" s="41">
        <f t="shared" si="20"/>
        <v>483.1</v>
      </c>
      <c r="Q72" s="140">
        <v>12.077999999999999</v>
      </c>
    </row>
    <row r="73" spans="1:17" x14ac:dyDescent="0.2">
      <c r="A73" s="79" t="s">
        <v>102</v>
      </c>
      <c r="B73" s="44" t="s">
        <v>184</v>
      </c>
      <c r="C73" s="45">
        <v>60</v>
      </c>
      <c r="D73" s="80">
        <f t="shared" si="13"/>
        <v>715.5</v>
      </c>
      <c r="E73" s="81">
        <f>M73</f>
        <v>11.925566455399061</v>
      </c>
      <c r="F73" s="41">
        <f t="shared" si="14"/>
        <v>714.5</v>
      </c>
      <c r="G73" s="139">
        <v>11.907999999999999</v>
      </c>
      <c r="H73" s="41">
        <f t="shared" si="18"/>
        <v>693.8</v>
      </c>
      <c r="I73" s="139">
        <v>11.563000000000001</v>
      </c>
      <c r="J73" s="149">
        <f t="shared" si="15"/>
        <v>693.8</v>
      </c>
      <c r="K73" s="139">
        <v>11.946999999999999</v>
      </c>
      <c r="L73" s="41">
        <f t="shared" si="19"/>
        <v>715.5</v>
      </c>
      <c r="M73" s="38">
        <f t="shared" si="16"/>
        <v>11.925566455399061</v>
      </c>
      <c r="N73" s="41">
        <f t="shared" si="17"/>
        <v>722.3</v>
      </c>
      <c r="O73" s="38">
        <v>12.038604999999999</v>
      </c>
      <c r="P73" s="41">
        <f t="shared" si="20"/>
        <v>724.7</v>
      </c>
      <c r="Q73" s="140">
        <v>12.077999999999999</v>
      </c>
    </row>
    <row r="74" spans="1:17" x14ac:dyDescent="0.2">
      <c r="A74" s="43" t="s">
        <v>32</v>
      </c>
      <c r="B74" s="44" t="s">
        <v>185</v>
      </c>
      <c r="C74" s="45"/>
      <c r="D74" s="41">
        <f t="shared" si="13"/>
        <v>0</v>
      </c>
      <c r="E74" s="139">
        <v>30.11</v>
      </c>
      <c r="F74" s="41">
        <f t="shared" si="14"/>
        <v>0</v>
      </c>
      <c r="G74" s="139"/>
      <c r="H74" s="41">
        <f t="shared" si="18"/>
        <v>0</v>
      </c>
      <c r="I74" s="139">
        <v>0</v>
      </c>
      <c r="J74" s="149">
        <f t="shared" si="15"/>
        <v>0</v>
      </c>
      <c r="K74" s="139">
        <v>0</v>
      </c>
      <c r="L74" s="41">
        <f t="shared" si="19"/>
        <v>0</v>
      </c>
      <c r="M74" s="139">
        <f t="shared" ref="M74" si="21">O74/1.065</f>
        <v>0</v>
      </c>
      <c r="N74" s="41">
        <f t="shared" si="17"/>
        <v>0</v>
      </c>
      <c r="O74" s="38">
        <v>0</v>
      </c>
      <c r="P74" s="41">
        <f t="shared" si="20"/>
        <v>0</v>
      </c>
      <c r="Q74" s="140">
        <v>0</v>
      </c>
    </row>
    <row r="75" spans="1:17" x14ac:dyDescent="0.2">
      <c r="A75" s="43">
        <v>1705</v>
      </c>
      <c r="B75" s="44" t="s">
        <v>52</v>
      </c>
      <c r="C75" s="45">
        <v>40</v>
      </c>
      <c r="D75" s="41">
        <f t="shared" si="13"/>
        <v>1204.4000000000001</v>
      </c>
      <c r="E75" s="139">
        <v>30.11</v>
      </c>
      <c r="F75" s="41">
        <f t="shared" si="14"/>
        <v>476.3</v>
      </c>
      <c r="G75" s="139">
        <v>11.907999999999999</v>
      </c>
      <c r="H75" s="41">
        <f t="shared" si="18"/>
        <v>462.5</v>
      </c>
      <c r="I75" s="139">
        <v>11.563000000000001</v>
      </c>
      <c r="J75" s="149">
        <f t="shared" si="15"/>
        <v>462.5</v>
      </c>
      <c r="K75" s="139">
        <v>11.727</v>
      </c>
      <c r="L75" s="41">
        <f t="shared" si="19"/>
        <v>477</v>
      </c>
      <c r="M75" s="38">
        <f t="shared" ref="M75:M82" si="22">(O75/1.065)*1.055</f>
        <v>11.925566455399061</v>
      </c>
      <c r="N75" s="41">
        <f t="shared" si="17"/>
        <v>481.5</v>
      </c>
      <c r="O75" s="38">
        <v>12.038604999999999</v>
      </c>
      <c r="P75" s="41">
        <f t="shared" si="20"/>
        <v>483.1</v>
      </c>
      <c r="Q75" s="140">
        <v>12.077999999999999</v>
      </c>
    </row>
    <row r="76" spans="1:17" x14ac:dyDescent="0.2">
      <c r="A76" s="43">
        <v>1725</v>
      </c>
      <c r="B76" s="44" t="s">
        <v>53</v>
      </c>
      <c r="C76" s="45">
        <v>12.5</v>
      </c>
      <c r="D76" s="41">
        <f t="shared" si="13"/>
        <v>376.4</v>
      </c>
      <c r="E76" s="139">
        <v>30.11</v>
      </c>
      <c r="F76" s="41">
        <f t="shared" si="14"/>
        <v>148.9</v>
      </c>
      <c r="G76" s="139">
        <v>11.907999999999999</v>
      </c>
      <c r="H76" s="41">
        <f t="shared" si="18"/>
        <v>144.5</v>
      </c>
      <c r="I76" s="139">
        <v>11.563000000000001</v>
      </c>
      <c r="J76" s="149">
        <f t="shared" si="15"/>
        <v>144.5</v>
      </c>
      <c r="K76" s="139">
        <v>11.946999999999999</v>
      </c>
      <c r="L76" s="41">
        <f t="shared" si="19"/>
        <v>149.1</v>
      </c>
      <c r="M76" s="38">
        <f t="shared" si="22"/>
        <v>11.925566455399061</v>
      </c>
      <c r="N76" s="41">
        <f t="shared" si="17"/>
        <v>150.5</v>
      </c>
      <c r="O76" s="38">
        <v>12.038604999999999</v>
      </c>
      <c r="P76" s="41">
        <f t="shared" si="20"/>
        <v>151</v>
      </c>
      <c r="Q76" s="140">
        <v>12.077999999999999</v>
      </c>
    </row>
    <row r="77" spans="1:17" x14ac:dyDescent="0.2">
      <c r="A77" s="43">
        <v>1995</v>
      </c>
      <c r="B77" s="44" t="s">
        <v>54</v>
      </c>
      <c r="C77" s="45">
        <v>10</v>
      </c>
      <c r="D77" s="41">
        <f t="shared" si="13"/>
        <v>301.10000000000002</v>
      </c>
      <c r="E77" s="139">
        <v>30.11</v>
      </c>
      <c r="F77" s="41">
        <f t="shared" si="14"/>
        <v>119.1</v>
      </c>
      <c r="G77" s="139">
        <v>11.907999999999999</v>
      </c>
      <c r="H77" s="41">
        <f t="shared" si="18"/>
        <v>115.6</v>
      </c>
      <c r="I77" s="139">
        <v>11.563000000000001</v>
      </c>
      <c r="J77" s="149">
        <f t="shared" si="15"/>
        <v>115.6</v>
      </c>
      <c r="K77" s="139">
        <v>11.946999999999999</v>
      </c>
      <c r="L77" s="41">
        <f t="shared" si="19"/>
        <v>119.3</v>
      </c>
      <c r="M77" s="38">
        <f t="shared" si="22"/>
        <v>11.925566455399061</v>
      </c>
      <c r="N77" s="41">
        <f t="shared" si="17"/>
        <v>120.4</v>
      </c>
      <c r="O77" s="38">
        <v>12.038604999999999</v>
      </c>
      <c r="P77" s="41">
        <f t="shared" si="20"/>
        <v>120.8</v>
      </c>
      <c r="Q77" s="140">
        <v>12.077999999999999</v>
      </c>
    </row>
    <row r="78" spans="1:17" x14ac:dyDescent="0.2">
      <c r="A78" s="43">
        <v>1996</v>
      </c>
      <c r="B78" s="44" t="s">
        <v>55</v>
      </c>
      <c r="C78" s="45">
        <v>6</v>
      </c>
      <c r="D78" s="41">
        <f t="shared" si="13"/>
        <v>180.7</v>
      </c>
      <c r="E78" s="139">
        <v>30.11</v>
      </c>
      <c r="F78" s="41">
        <f t="shared" si="14"/>
        <v>71.400000000000006</v>
      </c>
      <c r="G78" s="139">
        <v>11.907999999999999</v>
      </c>
      <c r="H78" s="41">
        <f t="shared" si="18"/>
        <v>69.400000000000006</v>
      </c>
      <c r="I78" s="139">
        <v>11.563000000000001</v>
      </c>
      <c r="J78" s="149">
        <f t="shared" si="15"/>
        <v>69.400000000000006</v>
      </c>
      <c r="K78" s="139">
        <v>11.946999999999999</v>
      </c>
      <c r="L78" s="41">
        <f t="shared" si="19"/>
        <v>71.599999999999994</v>
      </c>
      <c r="M78" s="38">
        <f t="shared" si="22"/>
        <v>11.925566455399061</v>
      </c>
      <c r="N78" s="41">
        <f t="shared" si="17"/>
        <v>72.2</v>
      </c>
      <c r="O78" s="38">
        <v>12.038604999999999</v>
      </c>
      <c r="P78" s="41">
        <f t="shared" si="20"/>
        <v>72.5</v>
      </c>
      <c r="Q78" s="140">
        <v>12.077999999999999</v>
      </c>
    </row>
    <row r="79" spans="1:17" x14ac:dyDescent="0.2">
      <c r="A79" s="43">
        <v>2137</v>
      </c>
      <c r="B79" s="44" t="s">
        <v>56</v>
      </c>
      <c r="C79" s="45">
        <v>60</v>
      </c>
      <c r="D79" s="41">
        <f t="shared" si="13"/>
        <v>1806.6</v>
      </c>
      <c r="E79" s="139">
        <v>30.11</v>
      </c>
      <c r="F79" s="41">
        <f t="shared" si="14"/>
        <v>714.5</v>
      </c>
      <c r="G79" s="139">
        <v>11.907999999999999</v>
      </c>
      <c r="H79" s="41">
        <f t="shared" si="18"/>
        <v>693.8</v>
      </c>
      <c r="I79" s="139">
        <v>11.563000000000001</v>
      </c>
      <c r="J79" s="149">
        <f t="shared" si="15"/>
        <v>693.8</v>
      </c>
      <c r="K79" s="139">
        <v>11.946999999999999</v>
      </c>
      <c r="L79" s="41">
        <f t="shared" si="19"/>
        <v>715.5</v>
      </c>
      <c r="M79" s="38">
        <f t="shared" si="22"/>
        <v>11.925566455399061</v>
      </c>
      <c r="N79" s="41">
        <f t="shared" si="17"/>
        <v>722.3</v>
      </c>
      <c r="O79" s="38">
        <v>12.038604999999999</v>
      </c>
      <c r="P79" s="41">
        <f t="shared" si="20"/>
        <v>724.7</v>
      </c>
      <c r="Q79" s="140">
        <v>12.077999999999999</v>
      </c>
    </row>
    <row r="80" spans="1:17" x14ac:dyDescent="0.2">
      <c r="A80" s="43">
        <v>2442</v>
      </c>
      <c r="B80" s="44" t="s">
        <v>57</v>
      </c>
      <c r="C80" s="45">
        <v>18</v>
      </c>
      <c r="D80" s="41">
        <f t="shared" si="13"/>
        <v>542</v>
      </c>
      <c r="E80" s="139">
        <v>30.11</v>
      </c>
      <c r="F80" s="41">
        <f t="shared" si="14"/>
        <v>214.3</v>
      </c>
      <c r="G80" s="139">
        <v>11.907999999999999</v>
      </c>
      <c r="H80" s="41">
        <f t="shared" si="18"/>
        <v>208.1</v>
      </c>
      <c r="I80" s="139">
        <v>11.563000000000001</v>
      </c>
      <c r="J80" s="149">
        <f t="shared" si="15"/>
        <v>208.1</v>
      </c>
      <c r="K80" s="139">
        <v>11.946999999999999</v>
      </c>
      <c r="L80" s="41">
        <f t="shared" si="19"/>
        <v>214.7</v>
      </c>
      <c r="M80" s="38">
        <f t="shared" si="22"/>
        <v>11.925566455399061</v>
      </c>
      <c r="N80" s="41">
        <f t="shared" si="17"/>
        <v>216.7</v>
      </c>
      <c r="O80" s="38">
        <v>12.038604999999999</v>
      </c>
      <c r="P80" s="41">
        <f t="shared" si="20"/>
        <v>217.4</v>
      </c>
      <c r="Q80" s="140">
        <v>12.077999999999999</v>
      </c>
    </row>
    <row r="81" spans="1:17" x14ac:dyDescent="0.2">
      <c r="A81" s="43">
        <v>2565</v>
      </c>
      <c r="B81" s="44" t="s">
        <v>58</v>
      </c>
      <c r="C81" s="45">
        <v>3</v>
      </c>
      <c r="D81" s="41">
        <f t="shared" si="13"/>
        <v>90.3</v>
      </c>
      <c r="E81" s="139">
        <v>30.11</v>
      </c>
      <c r="F81" s="41">
        <f t="shared" si="14"/>
        <v>35.700000000000003</v>
      </c>
      <c r="G81" s="139">
        <v>11.907999999999999</v>
      </c>
      <c r="H81" s="41">
        <f t="shared" si="18"/>
        <v>34.700000000000003</v>
      </c>
      <c r="I81" s="139">
        <v>11.563000000000001</v>
      </c>
      <c r="J81" s="149">
        <f t="shared" si="15"/>
        <v>34.700000000000003</v>
      </c>
      <c r="K81" s="139">
        <v>11.946999999999999</v>
      </c>
      <c r="L81" s="41">
        <f t="shared" si="19"/>
        <v>35.799999999999997</v>
      </c>
      <c r="M81" s="38">
        <f t="shared" si="22"/>
        <v>11.925566455399061</v>
      </c>
      <c r="N81" s="41">
        <f t="shared" si="17"/>
        <v>36.1</v>
      </c>
      <c r="O81" s="38">
        <v>12.038604999999999</v>
      </c>
      <c r="P81" s="41">
        <f t="shared" si="20"/>
        <v>36.200000000000003</v>
      </c>
      <c r="Q81" s="140">
        <v>12.077999999999999</v>
      </c>
    </row>
    <row r="82" spans="1:17" ht="38.25" x14ac:dyDescent="0.2">
      <c r="A82" s="43" t="s">
        <v>35</v>
      </c>
      <c r="B82" s="44" t="s">
        <v>186</v>
      </c>
      <c r="C82" s="45">
        <v>225.6</v>
      </c>
      <c r="D82" s="41"/>
      <c r="E82" s="38"/>
      <c r="F82" s="41">
        <f t="shared" si="14"/>
        <v>2686.4</v>
      </c>
      <c r="G82" s="139">
        <v>11.907999999999999</v>
      </c>
      <c r="H82" s="41">
        <f t="shared" si="18"/>
        <v>2608.6</v>
      </c>
      <c r="I82" s="139">
        <v>11.563000000000001</v>
      </c>
      <c r="J82" s="149">
        <f t="shared" si="15"/>
        <v>2608.6</v>
      </c>
      <c r="K82" s="139">
        <v>11.946999999999999</v>
      </c>
      <c r="L82" s="41">
        <f t="shared" si="19"/>
        <v>4094.4</v>
      </c>
      <c r="M82" s="38">
        <f t="shared" si="22"/>
        <v>18.149056138247929</v>
      </c>
      <c r="N82" s="41">
        <f t="shared" si="17"/>
        <v>4133.2</v>
      </c>
      <c r="O82" s="38">
        <f>((3710/C82)*1.056)*1.055</f>
        <v>18.321085106382977</v>
      </c>
      <c r="P82" s="41">
        <f t="shared" si="20"/>
        <v>2724.8</v>
      </c>
      <c r="Q82" s="140">
        <v>12.077999999999999</v>
      </c>
    </row>
    <row r="83" spans="1:17" ht="38.25" x14ac:dyDescent="0.2">
      <c r="A83" s="43" t="s">
        <v>35</v>
      </c>
      <c r="B83" s="44" t="s">
        <v>197</v>
      </c>
      <c r="C83" s="45">
        <v>369.9</v>
      </c>
      <c r="D83" s="41">
        <f t="shared" si="13"/>
        <v>11627.4</v>
      </c>
      <c r="E83" s="139">
        <f>(486140/155+282*30.11)/C83</f>
        <v>31.433920239995118</v>
      </c>
      <c r="F83" s="41">
        <f t="shared" si="14"/>
        <v>0</v>
      </c>
      <c r="G83" s="139">
        <v>0</v>
      </c>
      <c r="H83" s="41"/>
      <c r="I83" s="139">
        <v>0</v>
      </c>
      <c r="J83" s="149">
        <f t="shared" si="15"/>
        <v>0</v>
      </c>
      <c r="K83" s="139">
        <v>0</v>
      </c>
      <c r="L83" s="41"/>
      <c r="M83" s="139">
        <v>0</v>
      </c>
      <c r="N83" s="41"/>
      <c r="O83" s="139">
        <v>0</v>
      </c>
      <c r="P83" s="41"/>
      <c r="Q83" s="139">
        <v>0</v>
      </c>
    </row>
    <row r="84" spans="1:17" ht="38.25" x14ac:dyDescent="0.2">
      <c r="A84" s="43" t="s">
        <v>26</v>
      </c>
      <c r="B84" s="44" t="s">
        <v>187</v>
      </c>
      <c r="C84" s="45">
        <v>213.6</v>
      </c>
      <c r="D84" s="41"/>
      <c r="E84" s="139"/>
      <c r="F84" s="41">
        <f t="shared" si="14"/>
        <v>2543.6</v>
      </c>
      <c r="G84" s="38">
        <v>11.908300000000001</v>
      </c>
      <c r="H84" s="41">
        <f t="shared" si="18"/>
        <v>2469.9</v>
      </c>
      <c r="I84" s="139">
        <v>11.563000000000001</v>
      </c>
      <c r="J84" s="149">
        <f t="shared" si="15"/>
        <v>2469.9</v>
      </c>
      <c r="K84" s="139">
        <v>11.946999999999999</v>
      </c>
      <c r="L84" s="41">
        <f t="shared" si="19"/>
        <v>4094.4</v>
      </c>
      <c r="M84" s="38">
        <f>(O84/1.065)*1.055</f>
        <v>19.168666033655114</v>
      </c>
      <c r="N84" s="41">
        <f t="shared" si="17"/>
        <v>4133.2</v>
      </c>
      <c r="O84" s="38">
        <f>((3710/C84)*1.056)*1.055</f>
        <v>19.350359550561798</v>
      </c>
      <c r="P84" s="41">
        <f t="shared" si="20"/>
        <v>2579.9</v>
      </c>
      <c r="Q84" s="140">
        <v>12.077999999999999</v>
      </c>
    </row>
    <row r="85" spans="1:17" ht="38.25" x14ac:dyDescent="0.2">
      <c r="A85" s="43" t="s">
        <v>26</v>
      </c>
      <c r="B85" s="44" t="s">
        <v>198</v>
      </c>
      <c r="C85" s="45">
        <v>359.6</v>
      </c>
      <c r="D85" s="41">
        <f t="shared" si="13"/>
        <v>11175.8</v>
      </c>
      <c r="E85" s="139">
        <f>(486140/155+267*30.11)/C85</f>
        <v>31.078301158993863</v>
      </c>
      <c r="F85" s="41">
        <f t="shared" si="14"/>
        <v>0</v>
      </c>
      <c r="G85" s="139">
        <v>0</v>
      </c>
      <c r="H85" s="41"/>
      <c r="I85" s="139">
        <v>0</v>
      </c>
      <c r="J85" s="149">
        <f t="shared" si="15"/>
        <v>0</v>
      </c>
      <c r="K85" s="139">
        <v>0</v>
      </c>
      <c r="L85" s="41"/>
      <c r="M85" s="139">
        <v>0</v>
      </c>
      <c r="N85" s="41"/>
      <c r="O85" s="139">
        <v>0</v>
      </c>
      <c r="P85" s="41"/>
      <c r="Q85" s="139">
        <v>0</v>
      </c>
    </row>
    <row r="86" spans="1:17" x14ac:dyDescent="0.2">
      <c r="A86" s="43">
        <v>3204</v>
      </c>
      <c r="B86" s="44" t="s">
        <v>188</v>
      </c>
      <c r="C86" s="45">
        <v>21.58</v>
      </c>
      <c r="D86" s="41">
        <f t="shared" si="13"/>
        <v>649.79999999999995</v>
      </c>
      <c r="E86" s="139">
        <v>30.11</v>
      </c>
      <c r="F86" s="41">
        <f t="shared" si="14"/>
        <v>257</v>
      </c>
      <c r="G86" s="139">
        <v>11.907999999999999</v>
      </c>
      <c r="H86" s="41">
        <f t="shared" si="18"/>
        <v>0</v>
      </c>
      <c r="I86" s="139">
        <v>0</v>
      </c>
      <c r="J86" s="149">
        <f t="shared" si="15"/>
        <v>0</v>
      </c>
      <c r="K86" s="139">
        <v>0</v>
      </c>
      <c r="L86" s="41">
        <f t="shared" si="19"/>
        <v>257.39999999999998</v>
      </c>
      <c r="M86" s="38">
        <f t="shared" ref="M86:M106" si="23">(O86/1.065)*1.055</f>
        <v>11.925566455399061</v>
      </c>
      <c r="N86" s="41">
        <f t="shared" si="17"/>
        <v>259.8</v>
      </c>
      <c r="O86" s="38">
        <v>12.038604999999999</v>
      </c>
      <c r="P86" s="41">
        <f t="shared" si="20"/>
        <v>260.60000000000002</v>
      </c>
      <c r="Q86" s="140">
        <v>12.077999999999999</v>
      </c>
    </row>
    <row r="87" spans="1:17" x14ac:dyDescent="0.2">
      <c r="A87" s="79" t="s">
        <v>103</v>
      </c>
      <c r="B87" s="44" t="s">
        <v>59</v>
      </c>
      <c r="C87" s="45">
        <v>9.4</v>
      </c>
      <c r="D87" s="80">
        <f t="shared" si="13"/>
        <v>112.1</v>
      </c>
      <c r="E87" s="81">
        <f t="shared" ref="E87:E103" si="24">M87</f>
        <v>11.925566455399061</v>
      </c>
      <c r="F87" s="41">
        <f t="shared" si="14"/>
        <v>158.6</v>
      </c>
      <c r="G87" s="38">
        <v>16.869</v>
      </c>
      <c r="H87" s="41">
        <f t="shared" si="18"/>
        <v>154</v>
      </c>
      <c r="I87" s="139">
        <v>16.38</v>
      </c>
      <c r="J87" s="149">
        <f t="shared" si="15"/>
        <v>154</v>
      </c>
      <c r="K87" s="139">
        <v>16.613</v>
      </c>
      <c r="L87" s="41">
        <f t="shared" si="19"/>
        <v>112.1</v>
      </c>
      <c r="M87" s="38">
        <f t="shared" si="23"/>
        <v>11.925566455399061</v>
      </c>
      <c r="N87" s="41">
        <f t="shared" si="17"/>
        <v>113.2</v>
      </c>
      <c r="O87" s="38">
        <v>12.038604999999999</v>
      </c>
      <c r="P87" s="41">
        <f t="shared" si="20"/>
        <v>160.80000000000001</v>
      </c>
      <c r="Q87" s="140">
        <v>17.109000000000002</v>
      </c>
    </row>
    <row r="88" spans="1:17" ht="25.5" x14ac:dyDescent="0.2">
      <c r="A88" s="79" t="s">
        <v>104</v>
      </c>
      <c r="B88" s="44" t="s">
        <v>189</v>
      </c>
      <c r="C88" s="45">
        <v>50</v>
      </c>
      <c r="D88" s="80">
        <f t="shared" si="13"/>
        <v>568.29999999999995</v>
      </c>
      <c r="E88" s="81">
        <f t="shared" si="24"/>
        <v>11.366441220657276</v>
      </c>
      <c r="F88" s="41">
        <f t="shared" si="14"/>
        <v>567.6</v>
      </c>
      <c r="G88" s="38">
        <v>11.351000000000001</v>
      </c>
      <c r="H88" s="41">
        <f t="shared" si="18"/>
        <v>551.20000000000005</v>
      </c>
      <c r="I88" s="139">
        <v>11.023</v>
      </c>
      <c r="J88" s="149">
        <f t="shared" si="15"/>
        <v>551.20000000000005</v>
      </c>
      <c r="K88" s="139">
        <v>11.18</v>
      </c>
      <c r="L88" s="41">
        <f t="shared" si="19"/>
        <v>568.29999999999995</v>
      </c>
      <c r="M88" s="38">
        <f t="shared" si="23"/>
        <v>11.366441220657276</v>
      </c>
      <c r="N88" s="41">
        <f t="shared" si="17"/>
        <v>573.70000000000005</v>
      </c>
      <c r="O88" s="38">
        <v>11.474179999999999</v>
      </c>
      <c r="P88" s="41">
        <f t="shared" si="20"/>
        <v>575.70000000000005</v>
      </c>
      <c r="Q88" s="140">
        <v>11.513</v>
      </c>
    </row>
    <row r="89" spans="1:17" ht="25.5" x14ac:dyDescent="0.2">
      <c r="A89" s="79" t="s">
        <v>105</v>
      </c>
      <c r="B89" s="44" t="s">
        <v>190</v>
      </c>
      <c r="C89" s="45">
        <v>50</v>
      </c>
      <c r="D89" s="80">
        <f t="shared" si="13"/>
        <v>568.29999999999995</v>
      </c>
      <c r="E89" s="81">
        <f t="shared" si="24"/>
        <v>11.366441220657276</v>
      </c>
      <c r="F89" s="41">
        <f t="shared" si="14"/>
        <v>567.6</v>
      </c>
      <c r="G89" s="38">
        <v>11.351000000000001</v>
      </c>
      <c r="H89" s="41">
        <f t="shared" si="18"/>
        <v>551.20000000000005</v>
      </c>
      <c r="I89" s="139">
        <v>11.023</v>
      </c>
      <c r="J89" s="149">
        <f t="shared" si="15"/>
        <v>551.20000000000005</v>
      </c>
      <c r="K89" s="139">
        <v>11.18</v>
      </c>
      <c r="L89" s="41">
        <f t="shared" si="19"/>
        <v>568.29999999999995</v>
      </c>
      <c r="M89" s="38">
        <f t="shared" si="23"/>
        <v>11.366441220657276</v>
      </c>
      <c r="N89" s="41">
        <f t="shared" si="17"/>
        <v>573.70000000000005</v>
      </c>
      <c r="O89" s="38">
        <v>11.474179999999999</v>
      </c>
      <c r="P89" s="41">
        <f t="shared" si="20"/>
        <v>575.70000000000005</v>
      </c>
      <c r="Q89" s="140">
        <v>11.513</v>
      </c>
    </row>
    <row r="90" spans="1:17" ht="25.5" x14ac:dyDescent="0.2">
      <c r="A90" s="79" t="s">
        <v>106</v>
      </c>
      <c r="B90" s="44" t="s">
        <v>191</v>
      </c>
      <c r="C90" s="45">
        <v>40</v>
      </c>
      <c r="D90" s="80">
        <f t="shared" si="13"/>
        <v>454.7</v>
      </c>
      <c r="E90" s="81">
        <f t="shared" si="24"/>
        <v>11.366441220657276</v>
      </c>
      <c r="F90" s="41">
        <f t="shared" si="14"/>
        <v>454</v>
      </c>
      <c r="G90" s="38">
        <v>11.351000000000001</v>
      </c>
      <c r="H90" s="41">
        <f t="shared" si="18"/>
        <v>440.9</v>
      </c>
      <c r="I90" s="139">
        <v>11.023</v>
      </c>
      <c r="J90" s="149">
        <f t="shared" si="15"/>
        <v>440.9</v>
      </c>
      <c r="K90" s="139">
        <v>11.18</v>
      </c>
      <c r="L90" s="41">
        <f t="shared" si="19"/>
        <v>454.7</v>
      </c>
      <c r="M90" s="38">
        <f t="shared" si="23"/>
        <v>11.366441220657276</v>
      </c>
      <c r="N90" s="41">
        <f t="shared" si="17"/>
        <v>459</v>
      </c>
      <c r="O90" s="38">
        <v>11.474179999999999</v>
      </c>
      <c r="P90" s="41">
        <f t="shared" si="20"/>
        <v>460.5</v>
      </c>
      <c r="Q90" s="140">
        <v>11.513</v>
      </c>
    </row>
    <row r="91" spans="1:17" ht="38.25" x14ac:dyDescent="0.2">
      <c r="A91" s="79" t="s">
        <v>107</v>
      </c>
      <c r="B91" s="44" t="s">
        <v>192</v>
      </c>
      <c r="C91" s="45">
        <v>60</v>
      </c>
      <c r="D91" s="77">
        <f t="shared" si="13"/>
        <v>651.4</v>
      </c>
      <c r="E91" s="78">
        <f t="shared" si="24"/>
        <v>10.857455666249331</v>
      </c>
      <c r="F91" s="41">
        <f t="shared" si="14"/>
        <v>0</v>
      </c>
      <c r="G91" s="38"/>
      <c r="H91" s="41">
        <f t="shared" si="18"/>
        <v>661.4</v>
      </c>
      <c r="I91" s="139">
        <v>11.023</v>
      </c>
      <c r="J91" s="149">
        <f t="shared" si="15"/>
        <v>661.4</v>
      </c>
      <c r="K91" s="139">
        <v>11.18</v>
      </c>
      <c r="L91" s="41">
        <f t="shared" si="19"/>
        <v>651.4</v>
      </c>
      <c r="M91" s="38">
        <f t="shared" si="23"/>
        <v>10.857455666249331</v>
      </c>
      <c r="N91" s="41">
        <f t="shared" si="17"/>
        <v>657.6</v>
      </c>
      <c r="O91" s="38">
        <v>10.960369937967336</v>
      </c>
      <c r="P91" s="41">
        <f t="shared" si="20"/>
        <v>690.8</v>
      </c>
      <c r="Q91" s="140">
        <v>11.513</v>
      </c>
    </row>
    <row r="92" spans="1:17" x14ac:dyDescent="0.2">
      <c r="A92" s="76" t="s">
        <v>117</v>
      </c>
      <c r="B92" s="44" t="s">
        <v>60</v>
      </c>
      <c r="C92" s="45">
        <v>1.2</v>
      </c>
      <c r="D92" s="77">
        <f t="shared" si="13"/>
        <v>15.8</v>
      </c>
      <c r="E92" s="78">
        <f t="shared" si="24"/>
        <v>13.162731494411993</v>
      </c>
      <c r="F92" s="41">
        <f t="shared" si="14"/>
        <v>16.5</v>
      </c>
      <c r="G92" s="38">
        <v>13.766</v>
      </c>
      <c r="H92" s="41">
        <f t="shared" si="18"/>
        <v>15.6</v>
      </c>
      <c r="I92" s="139">
        <v>12.993</v>
      </c>
      <c r="J92" s="149">
        <f t="shared" si="15"/>
        <v>15.6</v>
      </c>
      <c r="K92" s="139">
        <v>13.178000000000001</v>
      </c>
      <c r="L92" s="41">
        <f t="shared" si="19"/>
        <v>15.8</v>
      </c>
      <c r="M92" s="38">
        <f t="shared" si="23"/>
        <v>13.162731494411993</v>
      </c>
      <c r="N92" s="41">
        <f t="shared" si="17"/>
        <v>15.9</v>
      </c>
      <c r="O92" s="38">
        <v>13.287496721847178</v>
      </c>
      <c r="P92" s="41">
        <f t="shared" si="20"/>
        <v>16.8</v>
      </c>
      <c r="Q92" s="140">
        <v>13.962999999999999</v>
      </c>
    </row>
    <row r="93" spans="1:17" x14ac:dyDescent="0.2">
      <c r="A93" s="76" t="s">
        <v>116</v>
      </c>
      <c r="B93" s="44" t="s">
        <v>61</v>
      </c>
      <c r="C93" s="45">
        <v>18.05</v>
      </c>
      <c r="D93" s="77">
        <f t="shared" si="13"/>
        <v>237.6</v>
      </c>
      <c r="E93" s="78">
        <f t="shared" si="24"/>
        <v>13.162731494411993</v>
      </c>
      <c r="F93" s="41">
        <f t="shared" si="14"/>
        <v>248.5</v>
      </c>
      <c r="G93" s="38">
        <v>13.766</v>
      </c>
      <c r="H93" s="41">
        <f t="shared" si="18"/>
        <v>234.5</v>
      </c>
      <c r="I93" s="139">
        <v>12.993</v>
      </c>
      <c r="J93" s="149">
        <f t="shared" si="15"/>
        <v>234.5</v>
      </c>
      <c r="K93" s="139">
        <v>13.178000000000001</v>
      </c>
      <c r="L93" s="41">
        <f t="shared" si="19"/>
        <v>237.6</v>
      </c>
      <c r="M93" s="38">
        <f t="shared" si="23"/>
        <v>13.162731494411993</v>
      </c>
      <c r="N93" s="41">
        <f t="shared" si="17"/>
        <v>239.8</v>
      </c>
      <c r="O93" s="38">
        <v>13.287496721847178</v>
      </c>
      <c r="P93" s="41">
        <f t="shared" si="20"/>
        <v>252</v>
      </c>
      <c r="Q93" s="140">
        <v>13.962999999999999</v>
      </c>
    </row>
    <row r="94" spans="1:17" x14ac:dyDescent="0.2">
      <c r="A94" s="76" t="s">
        <v>118</v>
      </c>
      <c r="B94" s="44" t="s">
        <v>62</v>
      </c>
      <c r="C94" s="45">
        <v>3.56</v>
      </c>
      <c r="D94" s="77">
        <f t="shared" si="13"/>
        <v>46.9</v>
      </c>
      <c r="E94" s="78">
        <f t="shared" si="24"/>
        <v>13.162731494411993</v>
      </c>
      <c r="F94" s="41">
        <f t="shared" si="14"/>
        <v>49</v>
      </c>
      <c r="G94" s="38">
        <v>13.766</v>
      </c>
      <c r="H94" s="41">
        <f t="shared" si="18"/>
        <v>46.3</v>
      </c>
      <c r="I94" s="139">
        <v>12.993</v>
      </c>
      <c r="J94" s="149">
        <f t="shared" si="15"/>
        <v>46.3</v>
      </c>
      <c r="K94" s="139">
        <v>13.178000000000001</v>
      </c>
      <c r="L94" s="41">
        <f t="shared" si="19"/>
        <v>46.9</v>
      </c>
      <c r="M94" s="38">
        <f t="shared" si="23"/>
        <v>13.162731494411993</v>
      </c>
      <c r="N94" s="41">
        <f t="shared" si="17"/>
        <v>47.3</v>
      </c>
      <c r="O94" s="38">
        <v>13.287496721847178</v>
      </c>
      <c r="P94" s="41">
        <f t="shared" si="20"/>
        <v>49.7</v>
      </c>
      <c r="Q94" s="140">
        <v>13.962999999999999</v>
      </c>
    </row>
    <row r="95" spans="1:17" x14ac:dyDescent="0.2">
      <c r="A95" s="76" t="s">
        <v>119</v>
      </c>
      <c r="B95" s="44" t="s">
        <v>63</v>
      </c>
      <c r="C95" s="45">
        <v>1.2</v>
      </c>
      <c r="D95" s="77">
        <f t="shared" si="13"/>
        <v>15.8</v>
      </c>
      <c r="E95" s="78">
        <f>M95</f>
        <v>13.176299921887935</v>
      </c>
      <c r="F95" s="41">
        <f t="shared" si="14"/>
        <v>16.5</v>
      </c>
      <c r="G95" s="38">
        <v>13.766</v>
      </c>
      <c r="H95" s="41">
        <f t="shared" si="18"/>
        <v>15.6</v>
      </c>
      <c r="I95" s="139">
        <v>12.993</v>
      </c>
      <c r="J95" s="149">
        <f t="shared" si="15"/>
        <v>15.6</v>
      </c>
      <c r="K95" s="139">
        <v>13.178000000000001</v>
      </c>
      <c r="L95" s="41">
        <f t="shared" si="19"/>
        <v>15.8</v>
      </c>
      <c r="M95" s="38">
        <f t="shared" si="23"/>
        <v>13.176299921887935</v>
      </c>
      <c r="N95" s="41">
        <f t="shared" si="17"/>
        <v>16</v>
      </c>
      <c r="O95" s="38">
        <v>13.301193760010095</v>
      </c>
      <c r="P95" s="41">
        <f t="shared" si="20"/>
        <v>16.8</v>
      </c>
      <c r="Q95" s="140">
        <v>13.962999999999999</v>
      </c>
    </row>
    <row r="96" spans="1:17" x14ac:dyDescent="0.2">
      <c r="A96" s="76" t="s">
        <v>120</v>
      </c>
      <c r="B96" s="44" t="s">
        <v>64</v>
      </c>
      <c r="C96" s="45">
        <v>11.58</v>
      </c>
      <c r="D96" s="77">
        <f t="shared" si="13"/>
        <v>152.4</v>
      </c>
      <c r="E96" s="78">
        <f t="shared" si="24"/>
        <v>13.162731494411993</v>
      </c>
      <c r="F96" s="41">
        <f t="shared" si="14"/>
        <v>159.4</v>
      </c>
      <c r="G96" s="38">
        <v>13.766</v>
      </c>
      <c r="H96" s="41">
        <f t="shared" si="18"/>
        <v>150.5</v>
      </c>
      <c r="I96" s="139">
        <v>12.993</v>
      </c>
      <c r="J96" s="149">
        <f t="shared" si="15"/>
        <v>150.5</v>
      </c>
      <c r="K96" s="139">
        <v>13.178000000000001</v>
      </c>
      <c r="L96" s="41">
        <f t="shared" si="19"/>
        <v>152.4</v>
      </c>
      <c r="M96" s="38">
        <f t="shared" si="23"/>
        <v>13.162731494411993</v>
      </c>
      <c r="N96" s="41">
        <f t="shared" si="17"/>
        <v>153.9</v>
      </c>
      <c r="O96" s="38">
        <v>13.287496721847178</v>
      </c>
      <c r="P96" s="41">
        <f t="shared" si="20"/>
        <v>161.69999999999999</v>
      </c>
      <c r="Q96" s="140">
        <v>13.962999999999999</v>
      </c>
    </row>
    <row r="97" spans="1:17" x14ac:dyDescent="0.2">
      <c r="A97" s="76" t="s">
        <v>121</v>
      </c>
      <c r="B97" s="44" t="s">
        <v>97</v>
      </c>
      <c r="C97" s="45">
        <v>2.41</v>
      </c>
      <c r="D97" s="77">
        <f t="shared" si="13"/>
        <v>31.8</v>
      </c>
      <c r="E97" s="78">
        <f t="shared" si="24"/>
        <v>13.176299921887935</v>
      </c>
      <c r="F97" s="41">
        <f t="shared" si="14"/>
        <v>33.200000000000003</v>
      </c>
      <c r="G97" s="38">
        <v>13.766</v>
      </c>
      <c r="H97" s="41">
        <f t="shared" si="18"/>
        <v>31.3</v>
      </c>
      <c r="I97" s="139">
        <v>12.993</v>
      </c>
      <c r="J97" s="149">
        <f t="shared" si="15"/>
        <v>31.3</v>
      </c>
      <c r="K97" s="139">
        <v>13.178000000000001</v>
      </c>
      <c r="L97" s="41">
        <f t="shared" si="19"/>
        <v>31.8</v>
      </c>
      <c r="M97" s="38">
        <f t="shared" si="23"/>
        <v>13.176299921887935</v>
      </c>
      <c r="N97" s="41">
        <f t="shared" si="17"/>
        <v>32.1</v>
      </c>
      <c r="O97" s="38">
        <v>13.301193760010095</v>
      </c>
      <c r="P97" s="41">
        <f t="shared" si="20"/>
        <v>33.700000000000003</v>
      </c>
      <c r="Q97" s="140">
        <v>13.962999999999999</v>
      </c>
    </row>
    <row r="98" spans="1:17" x14ac:dyDescent="0.2">
      <c r="A98" s="76" t="s">
        <v>122</v>
      </c>
      <c r="B98" s="44" t="s">
        <v>41</v>
      </c>
      <c r="C98" s="45">
        <v>1</v>
      </c>
      <c r="D98" s="77">
        <f t="shared" si="13"/>
        <v>13.2</v>
      </c>
      <c r="E98" s="78">
        <f t="shared" si="24"/>
        <v>13.162731494411993</v>
      </c>
      <c r="F98" s="41">
        <f t="shared" si="14"/>
        <v>13.8</v>
      </c>
      <c r="G98" s="38">
        <v>13.766</v>
      </c>
      <c r="H98" s="41">
        <f t="shared" si="18"/>
        <v>13</v>
      </c>
      <c r="I98" s="139">
        <v>12.993</v>
      </c>
      <c r="J98" s="149">
        <f t="shared" si="15"/>
        <v>13</v>
      </c>
      <c r="K98" s="139">
        <v>13.178000000000001</v>
      </c>
      <c r="L98" s="41">
        <f t="shared" si="19"/>
        <v>13.2</v>
      </c>
      <c r="M98" s="38">
        <f t="shared" si="23"/>
        <v>13.162731494411993</v>
      </c>
      <c r="N98" s="41">
        <f t="shared" si="17"/>
        <v>13.3</v>
      </c>
      <c r="O98" s="38">
        <v>13.287496721847178</v>
      </c>
      <c r="P98" s="41">
        <f t="shared" si="20"/>
        <v>14</v>
      </c>
      <c r="Q98" s="140">
        <v>13.962999999999999</v>
      </c>
    </row>
    <row r="99" spans="1:17" x14ac:dyDescent="0.2">
      <c r="A99" s="76" t="s">
        <v>123</v>
      </c>
      <c r="B99" s="44" t="s">
        <v>65</v>
      </c>
      <c r="C99" s="45">
        <v>1.5</v>
      </c>
      <c r="D99" s="77">
        <f t="shared" si="13"/>
        <v>19.8</v>
      </c>
      <c r="E99" s="78">
        <f t="shared" si="24"/>
        <v>13.176299921887935</v>
      </c>
      <c r="F99" s="41">
        <f t="shared" ref="F99:F106" si="25">ROUND(G99*$C99,1)</f>
        <v>20.6</v>
      </c>
      <c r="G99" s="38">
        <v>13.766</v>
      </c>
      <c r="H99" s="41">
        <f t="shared" si="18"/>
        <v>19.5</v>
      </c>
      <c r="I99" s="139">
        <v>12.993</v>
      </c>
      <c r="J99" s="149">
        <f t="shared" ref="J99:J106" si="26">H99</f>
        <v>19.5</v>
      </c>
      <c r="K99" s="139">
        <v>13.178000000000001</v>
      </c>
      <c r="L99" s="41">
        <f t="shared" si="19"/>
        <v>19.8</v>
      </c>
      <c r="M99" s="38">
        <f t="shared" si="23"/>
        <v>13.176299921887935</v>
      </c>
      <c r="N99" s="41">
        <f t="shared" si="17"/>
        <v>20</v>
      </c>
      <c r="O99" s="38">
        <v>13.301193760010095</v>
      </c>
      <c r="P99" s="41">
        <f t="shared" si="20"/>
        <v>20.9</v>
      </c>
      <c r="Q99" s="140">
        <v>13.962999999999999</v>
      </c>
    </row>
    <row r="100" spans="1:17" x14ac:dyDescent="0.2">
      <c r="A100" s="76" t="s">
        <v>124</v>
      </c>
      <c r="B100" s="44" t="s">
        <v>66</v>
      </c>
      <c r="C100" s="45">
        <v>2.67</v>
      </c>
      <c r="D100" s="77">
        <f t="shared" si="13"/>
        <v>35.200000000000003</v>
      </c>
      <c r="E100" s="78">
        <f t="shared" si="24"/>
        <v>13.176299921887935</v>
      </c>
      <c r="F100" s="41">
        <f t="shared" si="25"/>
        <v>36.799999999999997</v>
      </c>
      <c r="G100" s="38">
        <v>13.766</v>
      </c>
      <c r="H100" s="41">
        <f t="shared" ref="H100:H106" si="27">ROUND(I100*$C100,1)</f>
        <v>34.700000000000003</v>
      </c>
      <c r="I100" s="139">
        <v>12.993</v>
      </c>
      <c r="J100" s="149">
        <f t="shared" si="26"/>
        <v>34.700000000000003</v>
      </c>
      <c r="K100" s="139">
        <v>13.178000000000001</v>
      </c>
      <c r="L100" s="41">
        <f t="shared" ref="L100:L106" si="28">ROUND(M100*C100,1)</f>
        <v>35.200000000000003</v>
      </c>
      <c r="M100" s="38">
        <f t="shared" si="23"/>
        <v>13.176299921887935</v>
      </c>
      <c r="N100" s="41">
        <f t="shared" si="17"/>
        <v>35.5</v>
      </c>
      <c r="O100" s="38">
        <v>13.301193760010095</v>
      </c>
      <c r="P100" s="41">
        <f t="shared" ref="P100:P106" si="29">ROUND(Q100*C100,1)</f>
        <v>37.299999999999997</v>
      </c>
      <c r="Q100" s="140">
        <v>13.962999999999999</v>
      </c>
    </row>
    <row r="101" spans="1:17" x14ac:dyDescent="0.2">
      <c r="A101" s="76" t="s">
        <v>125</v>
      </c>
      <c r="B101" s="44" t="s">
        <v>67</v>
      </c>
      <c r="C101" s="45">
        <v>8.27</v>
      </c>
      <c r="D101" s="77">
        <f t="shared" ref="D101:D106" si="30">ROUND(E101*C101,1)</f>
        <v>108.9</v>
      </c>
      <c r="E101" s="78">
        <f t="shared" si="24"/>
        <v>13.162731494411993</v>
      </c>
      <c r="F101" s="41">
        <f t="shared" si="25"/>
        <v>113.8</v>
      </c>
      <c r="G101" s="38">
        <v>13.766</v>
      </c>
      <c r="H101" s="41">
        <f t="shared" si="27"/>
        <v>107.5</v>
      </c>
      <c r="I101" s="139">
        <v>12.993</v>
      </c>
      <c r="J101" s="149">
        <f t="shared" si="26"/>
        <v>107.5</v>
      </c>
      <c r="K101" s="139">
        <v>13.178000000000001</v>
      </c>
      <c r="L101" s="41">
        <f t="shared" si="28"/>
        <v>108.9</v>
      </c>
      <c r="M101" s="38">
        <f t="shared" si="23"/>
        <v>13.162731494411993</v>
      </c>
      <c r="N101" s="41">
        <f t="shared" ref="N101:N106" si="31">ROUND(O101*C101,1)</f>
        <v>109.9</v>
      </c>
      <c r="O101" s="38">
        <v>13.287496721847178</v>
      </c>
      <c r="P101" s="41">
        <f t="shared" si="29"/>
        <v>115.5</v>
      </c>
      <c r="Q101" s="140">
        <v>13.962999999999999</v>
      </c>
    </row>
    <row r="102" spans="1:17" x14ac:dyDescent="0.2">
      <c r="A102" s="76" t="s">
        <v>126</v>
      </c>
      <c r="B102" s="44" t="s">
        <v>68</v>
      </c>
      <c r="C102" s="45">
        <v>8.9</v>
      </c>
      <c r="D102" s="77">
        <f t="shared" si="30"/>
        <v>135.19999999999999</v>
      </c>
      <c r="E102" s="78">
        <f t="shared" si="24"/>
        <v>15.188164321332682</v>
      </c>
      <c r="F102" s="41">
        <f t="shared" si="25"/>
        <v>141.30000000000001</v>
      </c>
      <c r="G102" s="38">
        <v>15.875</v>
      </c>
      <c r="H102" s="41">
        <f t="shared" si="27"/>
        <v>133.4</v>
      </c>
      <c r="I102" s="139">
        <v>14.984</v>
      </c>
      <c r="J102" s="149">
        <f t="shared" si="26"/>
        <v>133.4</v>
      </c>
      <c r="K102" s="139">
        <v>15.196999999999999</v>
      </c>
      <c r="L102" s="41">
        <f t="shared" si="28"/>
        <v>135.19999999999999</v>
      </c>
      <c r="M102" s="38">
        <f t="shared" si="23"/>
        <v>15.188164321332682</v>
      </c>
      <c r="N102" s="41">
        <f t="shared" si="31"/>
        <v>136.5</v>
      </c>
      <c r="O102" s="38">
        <f>(((((106.1/8.9)*1.0665)*1.055)*1.026)*1.056)*1.055</f>
        <v>15.332127964188915</v>
      </c>
      <c r="P102" s="41">
        <f t="shared" si="29"/>
        <v>143.30000000000001</v>
      </c>
      <c r="Q102" s="140">
        <v>16.103000000000002</v>
      </c>
    </row>
    <row r="103" spans="1:17" x14ac:dyDescent="0.2">
      <c r="A103" s="76" t="s">
        <v>127</v>
      </c>
      <c r="B103" s="44" t="s">
        <v>69</v>
      </c>
      <c r="C103" s="45">
        <v>5.2</v>
      </c>
      <c r="D103" s="77">
        <f t="shared" si="30"/>
        <v>78.900000000000006</v>
      </c>
      <c r="E103" s="78">
        <f t="shared" si="24"/>
        <v>15.17526849978119</v>
      </c>
      <c r="F103" s="41">
        <f t="shared" si="25"/>
        <v>82.6</v>
      </c>
      <c r="G103" s="38">
        <v>15.875</v>
      </c>
      <c r="H103" s="41">
        <f t="shared" si="27"/>
        <v>77.900000000000006</v>
      </c>
      <c r="I103" s="139">
        <v>14.984</v>
      </c>
      <c r="J103" s="149">
        <f t="shared" si="26"/>
        <v>77.900000000000006</v>
      </c>
      <c r="K103" s="139">
        <v>15.196999999999999</v>
      </c>
      <c r="L103" s="41">
        <f t="shared" si="28"/>
        <v>78.900000000000006</v>
      </c>
      <c r="M103" s="38">
        <f t="shared" si="23"/>
        <v>15.17526849978119</v>
      </c>
      <c r="N103" s="41">
        <f t="shared" si="31"/>
        <v>79.7</v>
      </c>
      <c r="O103" s="38">
        <v>15.319109907362055</v>
      </c>
      <c r="P103" s="41">
        <f t="shared" si="29"/>
        <v>83.7</v>
      </c>
      <c r="Q103" s="140">
        <v>16.103000000000002</v>
      </c>
    </row>
    <row r="104" spans="1:17" ht="25.5" x14ac:dyDescent="0.2">
      <c r="A104" s="43">
        <v>5007</v>
      </c>
      <c r="B104" s="44" t="s">
        <v>193</v>
      </c>
      <c r="C104" s="45">
        <v>18</v>
      </c>
      <c r="D104" s="41">
        <f t="shared" si="30"/>
        <v>542</v>
      </c>
      <c r="E104" s="139">
        <v>30.11</v>
      </c>
      <c r="F104" s="41">
        <f t="shared" si="25"/>
        <v>214.3</v>
      </c>
      <c r="G104" s="139">
        <v>11.907999999999999</v>
      </c>
      <c r="H104" s="41">
        <f t="shared" si="27"/>
        <v>208.1</v>
      </c>
      <c r="I104" s="139">
        <v>11.563000000000001</v>
      </c>
      <c r="J104" s="149">
        <f t="shared" si="26"/>
        <v>208.1</v>
      </c>
      <c r="K104" s="139">
        <v>11.727</v>
      </c>
      <c r="L104" s="41">
        <f t="shared" si="28"/>
        <v>214.7</v>
      </c>
      <c r="M104" s="38">
        <f t="shared" si="23"/>
        <v>11.925566455399061</v>
      </c>
      <c r="N104" s="41">
        <f t="shared" si="31"/>
        <v>216.7</v>
      </c>
      <c r="O104" s="38">
        <v>12.038604999999999</v>
      </c>
      <c r="P104" s="41">
        <f t="shared" si="29"/>
        <v>217.4</v>
      </c>
      <c r="Q104" s="140">
        <v>12.077999999999999</v>
      </c>
    </row>
    <row r="105" spans="1:17" x14ac:dyDescent="0.2">
      <c r="A105" s="79" t="s">
        <v>108</v>
      </c>
      <c r="B105" s="44" t="s">
        <v>194</v>
      </c>
      <c r="C105" s="45">
        <v>50</v>
      </c>
      <c r="D105" s="80">
        <f t="shared" si="30"/>
        <v>568.29999999999995</v>
      </c>
      <c r="E105" s="81">
        <f>M105</f>
        <v>11.366441220657276</v>
      </c>
      <c r="F105" s="41">
        <f t="shared" si="25"/>
        <v>567.6</v>
      </c>
      <c r="G105" s="38">
        <v>11.351000000000001</v>
      </c>
      <c r="H105" s="41">
        <f t="shared" si="27"/>
        <v>551.20000000000005</v>
      </c>
      <c r="I105" s="139">
        <v>11.023</v>
      </c>
      <c r="J105" s="149">
        <f t="shared" si="26"/>
        <v>551.20000000000005</v>
      </c>
      <c r="K105" s="139">
        <v>11.18</v>
      </c>
      <c r="L105" s="41">
        <f t="shared" si="28"/>
        <v>568.29999999999995</v>
      </c>
      <c r="M105" s="38">
        <f t="shared" si="23"/>
        <v>11.366441220657276</v>
      </c>
      <c r="N105" s="41">
        <f t="shared" si="31"/>
        <v>573.70000000000005</v>
      </c>
      <c r="O105" s="38">
        <v>11.474179999999999</v>
      </c>
      <c r="P105" s="41">
        <f t="shared" si="29"/>
        <v>575.70000000000005</v>
      </c>
      <c r="Q105" s="140">
        <v>11.513</v>
      </c>
    </row>
    <row r="106" spans="1:17" x14ac:dyDescent="0.2">
      <c r="A106" s="79" t="s">
        <v>109</v>
      </c>
      <c r="B106" s="44" t="s">
        <v>70</v>
      </c>
      <c r="C106" s="45">
        <v>50</v>
      </c>
      <c r="D106" s="80">
        <f t="shared" si="30"/>
        <v>568.29999999999995</v>
      </c>
      <c r="E106" s="81">
        <f>M106</f>
        <v>11.366441220657276</v>
      </c>
      <c r="F106" s="41">
        <f t="shared" si="25"/>
        <v>567.6</v>
      </c>
      <c r="G106" s="38">
        <v>11.351000000000001</v>
      </c>
      <c r="H106" s="41">
        <f t="shared" si="27"/>
        <v>551.20000000000005</v>
      </c>
      <c r="I106" s="139">
        <v>11.023</v>
      </c>
      <c r="J106" s="149">
        <f t="shared" si="26"/>
        <v>551.20000000000005</v>
      </c>
      <c r="K106" s="139">
        <v>11.18</v>
      </c>
      <c r="L106" s="41">
        <f t="shared" si="28"/>
        <v>568.29999999999995</v>
      </c>
      <c r="M106" s="38">
        <f t="shared" si="23"/>
        <v>11.366441220657276</v>
      </c>
      <c r="N106" s="41">
        <f t="shared" si="31"/>
        <v>573.70000000000005</v>
      </c>
      <c r="O106" s="38">
        <v>11.474179999999999</v>
      </c>
      <c r="P106" s="41">
        <f t="shared" si="29"/>
        <v>575.70000000000005</v>
      </c>
      <c r="Q106" s="140">
        <v>11.513</v>
      </c>
    </row>
    <row r="107" spans="1:17" x14ac:dyDescent="0.2">
      <c r="A107" s="82"/>
      <c r="B107" s="83"/>
      <c r="C107" s="84"/>
      <c r="D107" s="85"/>
      <c r="E107" s="86"/>
      <c r="F107" s="85"/>
      <c r="G107" s="86"/>
      <c r="H107" s="85"/>
      <c r="I107" s="86"/>
      <c r="J107" s="85"/>
      <c r="K107" s="86"/>
      <c r="L107" s="85"/>
      <c r="M107" s="86"/>
      <c r="N107" s="86"/>
      <c r="O107" s="86"/>
      <c r="P107" s="87"/>
      <c r="Q107" s="88"/>
    </row>
    <row r="108" spans="1:17" x14ac:dyDescent="0.2">
      <c r="A108" s="89" t="s">
        <v>115</v>
      </c>
      <c r="B108" s="90"/>
      <c r="C108" s="91"/>
      <c r="D108" s="92"/>
      <c r="E108" s="93"/>
      <c r="F108" s="92"/>
      <c r="G108" s="93"/>
      <c r="H108" s="92"/>
      <c r="I108" s="93"/>
      <c r="J108" s="92"/>
      <c r="K108" s="93"/>
      <c r="L108" s="94"/>
      <c r="M108" s="93"/>
      <c r="N108" s="93"/>
      <c r="O108" s="93"/>
      <c r="P108" s="93"/>
      <c r="Q108" s="95"/>
    </row>
    <row r="109" spans="1:17" x14ac:dyDescent="0.2">
      <c r="A109" s="96"/>
      <c r="C109" s="97"/>
      <c r="D109" s="98"/>
      <c r="E109" s="99"/>
      <c r="F109" s="98"/>
      <c r="G109" s="99"/>
      <c r="H109" s="98"/>
      <c r="I109" s="99"/>
      <c r="J109" s="98"/>
      <c r="K109" s="99"/>
      <c r="L109" s="100"/>
      <c r="M109" s="99"/>
      <c r="N109" s="99"/>
      <c r="O109" s="99"/>
      <c r="P109" s="99"/>
      <c r="Q109" s="101"/>
    </row>
    <row r="110" spans="1:17" ht="12.75" customHeight="1" x14ac:dyDescent="0.2">
      <c r="A110" s="153" t="s">
        <v>137</v>
      </c>
      <c r="B110" s="154"/>
      <c r="C110" s="154"/>
      <c r="D110" s="154"/>
      <c r="E110" s="154"/>
      <c r="F110" s="154"/>
      <c r="G110" s="154"/>
      <c r="H110" s="154"/>
      <c r="I110" s="154"/>
      <c r="J110" s="154"/>
      <c r="K110" s="154"/>
      <c r="L110" s="154"/>
      <c r="M110" s="154"/>
      <c r="N110" s="154"/>
      <c r="O110" s="154"/>
      <c r="P110" s="154"/>
      <c r="Q110" s="155"/>
    </row>
    <row r="111" spans="1:17" s="104" customFormat="1" x14ac:dyDescent="0.2">
      <c r="A111" s="102" t="s">
        <v>138</v>
      </c>
      <c r="B111" s="103"/>
      <c r="C111" s="97"/>
      <c r="D111" s="98"/>
      <c r="E111" s="99"/>
      <c r="F111" s="98"/>
      <c r="G111" s="99"/>
      <c r="H111" s="98"/>
      <c r="I111" s="99"/>
      <c r="J111" s="98"/>
      <c r="K111" s="99"/>
      <c r="L111" s="100"/>
      <c r="M111" s="99"/>
      <c r="N111" s="99"/>
      <c r="O111" s="99"/>
      <c r="P111" s="99"/>
      <c r="Q111" s="101"/>
    </row>
    <row r="112" spans="1:17" x14ac:dyDescent="0.2">
      <c r="A112" s="102" t="s">
        <v>139</v>
      </c>
      <c r="B112" s="103"/>
      <c r="C112" s="97"/>
      <c r="D112" s="98"/>
      <c r="E112" s="99"/>
      <c r="F112" s="98"/>
      <c r="G112" s="99"/>
      <c r="H112" s="98"/>
      <c r="I112" s="99"/>
      <c r="J112" s="98"/>
      <c r="K112" s="99"/>
      <c r="L112" s="100"/>
      <c r="M112" s="99"/>
      <c r="N112" s="99"/>
      <c r="O112" s="99"/>
      <c r="P112" s="99"/>
      <c r="Q112" s="101"/>
    </row>
    <row r="113" spans="1:17" x14ac:dyDescent="0.2">
      <c r="A113" s="102" t="s">
        <v>206</v>
      </c>
      <c r="B113" s="103"/>
      <c r="C113" s="97"/>
      <c r="D113" s="98"/>
      <c r="E113" s="99"/>
      <c r="F113" s="98"/>
      <c r="G113" s="99"/>
      <c r="H113" s="98"/>
      <c r="I113" s="99"/>
      <c r="J113" s="98"/>
      <c r="K113" s="99"/>
      <c r="L113" s="100"/>
      <c r="M113" s="99"/>
      <c r="N113" s="99"/>
      <c r="O113" s="99"/>
      <c r="P113" s="99"/>
      <c r="Q113" s="101"/>
    </row>
    <row r="114" spans="1:17" x14ac:dyDescent="0.2">
      <c r="A114" s="102" t="s">
        <v>207</v>
      </c>
      <c r="B114" s="103"/>
      <c r="C114" s="97"/>
      <c r="D114" s="98"/>
      <c r="E114" s="99"/>
      <c r="F114" s="98"/>
      <c r="G114" s="99"/>
      <c r="H114" s="98"/>
      <c r="I114" s="99"/>
      <c r="J114" s="98"/>
      <c r="K114" s="99"/>
      <c r="L114" s="100"/>
      <c r="M114" s="99"/>
      <c r="N114" s="99"/>
      <c r="O114" s="99"/>
      <c r="P114" s="99"/>
      <c r="Q114" s="101"/>
    </row>
    <row r="115" spans="1:17" x14ac:dyDescent="0.2">
      <c r="A115" s="102" t="s">
        <v>208</v>
      </c>
      <c r="B115" s="103"/>
      <c r="C115" s="97"/>
      <c r="D115" s="98"/>
      <c r="E115" s="99"/>
      <c r="F115" s="98"/>
      <c r="G115" s="99"/>
      <c r="H115" s="98"/>
      <c r="I115" s="99"/>
      <c r="J115" s="98"/>
      <c r="K115" s="99"/>
      <c r="L115" s="100"/>
      <c r="M115" s="99"/>
      <c r="N115" s="99"/>
      <c r="O115" s="99"/>
      <c r="P115" s="99"/>
      <c r="Q115" s="101"/>
    </row>
    <row r="116" spans="1:17" x14ac:dyDescent="0.2">
      <c r="A116" s="102" t="s">
        <v>209</v>
      </c>
      <c r="B116" s="103"/>
      <c r="C116" s="97"/>
      <c r="D116" s="98"/>
      <c r="E116" s="99"/>
      <c r="F116" s="98"/>
      <c r="G116" s="99"/>
      <c r="H116" s="98"/>
      <c r="I116" s="99"/>
      <c r="J116" s="98"/>
      <c r="K116" s="99"/>
      <c r="L116" s="100"/>
      <c r="M116" s="99"/>
      <c r="N116" s="99"/>
      <c r="O116" s="99"/>
      <c r="P116" s="99"/>
      <c r="Q116" s="101"/>
    </row>
    <row r="117" spans="1:17" x14ac:dyDescent="0.2">
      <c r="A117" s="102" t="s">
        <v>212</v>
      </c>
      <c r="B117" s="103"/>
      <c r="C117" s="97"/>
      <c r="D117" s="98"/>
      <c r="E117" s="99"/>
      <c r="F117" s="98"/>
      <c r="G117" s="99"/>
      <c r="H117" s="98"/>
      <c r="I117" s="99"/>
      <c r="J117" s="98"/>
      <c r="K117" s="99"/>
      <c r="L117" s="100"/>
      <c r="M117" s="99"/>
      <c r="N117" s="99"/>
      <c r="O117" s="99"/>
      <c r="P117" s="99"/>
      <c r="Q117" s="101"/>
    </row>
    <row r="118" spans="1:17" s="104" customFormat="1" x14ac:dyDescent="0.2">
      <c r="A118" s="102" t="s">
        <v>213</v>
      </c>
      <c r="B118" s="103"/>
      <c r="C118" s="97"/>
      <c r="D118" s="98"/>
      <c r="E118" s="99"/>
      <c r="F118" s="98"/>
      <c r="G118" s="99"/>
      <c r="H118" s="98"/>
      <c r="I118" s="99"/>
      <c r="J118" s="98"/>
      <c r="K118" s="99"/>
      <c r="L118" s="100"/>
      <c r="M118" s="99"/>
      <c r="N118" s="99"/>
      <c r="O118" s="99"/>
      <c r="P118" s="99"/>
      <c r="Q118" s="101"/>
    </row>
    <row r="119" spans="1:17" x14ac:dyDescent="0.2">
      <c r="A119" s="105" t="s">
        <v>214</v>
      </c>
      <c r="B119" s="106"/>
      <c r="C119" s="106"/>
      <c r="D119" s="107"/>
      <c r="E119" s="108"/>
      <c r="F119" s="107"/>
      <c r="G119" s="108"/>
      <c r="H119" s="107"/>
      <c r="I119" s="108"/>
      <c r="J119" s="107"/>
      <c r="K119" s="108"/>
      <c r="L119" s="109"/>
      <c r="M119" s="108"/>
      <c r="N119" s="108"/>
      <c r="O119" s="108"/>
      <c r="P119" s="108"/>
      <c r="Q119" s="110"/>
    </row>
    <row r="120" spans="1:17" x14ac:dyDescent="0.2">
      <c r="A120" s="105" t="s">
        <v>215</v>
      </c>
      <c r="B120" s="106"/>
      <c r="C120" s="106"/>
      <c r="D120" s="107"/>
      <c r="E120" s="108"/>
      <c r="F120" s="107"/>
      <c r="G120" s="108"/>
      <c r="H120" s="107"/>
      <c r="I120" s="108"/>
      <c r="J120" s="107"/>
      <c r="K120" s="108"/>
      <c r="L120" s="109"/>
      <c r="M120" s="108"/>
      <c r="N120" s="108"/>
      <c r="O120" s="108"/>
      <c r="P120" s="108"/>
      <c r="Q120" s="110"/>
    </row>
    <row r="121" spans="1:17" x14ac:dyDescent="0.2">
      <c r="A121" s="111"/>
      <c r="B121" s="112"/>
      <c r="C121" s="112"/>
      <c r="D121" s="113"/>
      <c r="E121" s="114"/>
      <c r="F121" s="113"/>
      <c r="G121" s="114"/>
      <c r="H121" s="113"/>
      <c r="I121" s="114"/>
      <c r="J121" s="113"/>
      <c r="K121" s="114"/>
      <c r="L121" s="115"/>
      <c r="M121" s="114"/>
      <c r="N121" s="114"/>
      <c r="O121" s="114"/>
      <c r="P121" s="114"/>
      <c r="Q121" s="116"/>
    </row>
    <row r="122" spans="1:17" x14ac:dyDescent="0.2">
      <c r="A122" s="117" t="s">
        <v>110</v>
      </c>
      <c r="B122" s="118"/>
      <c r="C122" s="119"/>
      <c r="D122" s="120"/>
      <c r="E122" s="121"/>
      <c r="F122" s="120"/>
      <c r="G122" s="121"/>
      <c r="H122" s="120"/>
      <c r="I122" s="121"/>
      <c r="J122" s="120"/>
      <c r="K122" s="121"/>
      <c r="L122" s="122"/>
      <c r="M122" s="121"/>
      <c r="N122" s="121"/>
      <c r="O122" s="121"/>
      <c r="P122" s="121"/>
      <c r="Q122" s="123"/>
    </row>
    <row r="123" spans="1:17" x14ac:dyDescent="0.2">
      <c r="A123" s="124" t="s">
        <v>128</v>
      </c>
      <c r="B123" s="125"/>
      <c r="C123" s="125"/>
      <c r="D123" s="125"/>
      <c r="E123" s="125"/>
      <c r="F123" s="144"/>
      <c r="G123" s="125"/>
      <c r="H123" s="125"/>
      <c r="I123" s="125"/>
      <c r="J123" s="125"/>
      <c r="K123" s="125"/>
      <c r="L123" s="126"/>
      <c r="M123" s="125"/>
      <c r="N123" s="125"/>
      <c r="O123" s="125"/>
      <c r="P123" s="125"/>
      <c r="Q123" s="127"/>
    </row>
    <row r="124" spans="1:17" x14ac:dyDescent="0.2">
      <c r="A124" s="128"/>
      <c r="B124" s="129"/>
      <c r="C124" s="130"/>
      <c r="D124" s="131"/>
      <c r="E124" s="132"/>
      <c r="F124" s="131"/>
      <c r="G124" s="132"/>
      <c r="H124" s="131"/>
      <c r="I124" s="132"/>
      <c r="J124" s="131"/>
      <c r="K124" s="132"/>
      <c r="L124" s="133"/>
      <c r="M124" s="132"/>
      <c r="N124" s="132"/>
      <c r="O124" s="132"/>
      <c r="P124" s="132"/>
      <c r="Q124" s="134"/>
    </row>
    <row r="125" spans="1:17" x14ac:dyDescent="0.2">
      <c r="A125" s="117" t="s">
        <v>132</v>
      </c>
      <c r="B125" s="118"/>
      <c r="C125" s="119"/>
      <c r="D125" s="120"/>
      <c r="E125" s="121"/>
      <c r="F125" s="120"/>
      <c r="G125" s="121"/>
      <c r="H125" s="120"/>
      <c r="I125" s="121"/>
      <c r="J125" s="120"/>
      <c r="K125" s="121"/>
      <c r="L125" s="122"/>
      <c r="M125" s="121"/>
      <c r="N125" s="121"/>
      <c r="O125" s="121"/>
      <c r="P125" s="121"/>
      <c r="Q125" s="123"/>
    </row>
    <row r="126" spans="1:17" x14ac:dyDescent="0.2">
      <c r="A126" s="124" t="s">
        <v>133</v>
      </c>
      <c r="B126" s="125"/>
      <c r="C126" s="125"/>
      <c r="D126" s="125"/>
      <c r="E126" s="125"/>
      <c r="F126" s="144"/>
      <c r="G126" s="125"/>
      <c r="H126" s="125"/>
      <c r="I126" s="125"/>
      <c r="J126" s="125"/>
      <c r="K126" s="125"/>
      <c r="L126" s="126"/>
      <c r="M126" s="125"/>
      <c r="N126" s="125"/>
      <c r="O126" s="125"/>
      <c r="P126" s="125"/>
      <c r="Q126" s="127"/>
    </row>
    <row r="127" spans="1:17" x14ac:dyDescent="0.2">
      <c r="A127" s="124" t="s">
        <v>195</v>
      </c>
      <c r="B127" s="125"/>
      <c r="C127" s="125"/>
      <c r="D127" s="125"/>
      <c r="E127" s="125"/>
      <c r="F127" s="144"/>
      <c r="G127" s="125"/>
      <c r="H127" s="125"/>
      <c r="I127" s="125"/>
      <c r="J127" s="125"/>
      <c r="K127" s="125"/>
      <c r="L127" s="126"/>
      <c r="M127" s="125"/>
      <c r="N127" s="125"/>
      <c r="O127" s="125"/>
      <c r="P127" s="125"/>
      <c r="Q127" s="127"/>
    </row>
    <row r="128" spans="1:17" x14ac:dyDescent="0.2">
      <c r="A128" s="124" t="s">
        <v>210</v>
      </c>
      <c r="B128" s="125"/>
      <c r="C128" s="125"/>
      <c r="D128" s="125"/>
      <c r="E128" s="125"/>
      <c r="F128" s="144"/>
      <c r="G128" s="125"/>
      <c r="H128" s="125"/>
      <c r="I128" s="125"/>
      <c r="J128" s="125"/>
      <c r="K128" s="125"/>
      <c r="L128" s="126"/>
      <c r="M128" s="125"/>
      <c r="N128" s="125"/>
      <c r="O128" s="125"/>
      <c r="P128" s="125"/>
      <c r="Q128" s="127"/>
    </row>
    <row r="129" spans="1:17" x14ac:dyDescent="0.2">
      <c r="A129" s="124" t="s">
        <v>211</v>
      </c>
      <c r="B129" s="125"/>
      <c r="C129" s="125"/>
      <c r="D129" s="125"/>
      <c r="E129" s="125"/>
      <c r="F129" s="144"/>
      <c r="G129" s="125"/>
      <c r="H129" s="125"/>
      <c r="I129" s="125"/>
      <c r="J129" s="125"/>
      <c r="K129" s="125"/>
      <c r="L129" s="126"/>
      <c r="M129" s="125"/>
      <c r="N129" s="125"/>
      <c r="O129" s="125"/>
      <c r="P129" s="125"/>
      <c r="Q129" s="127"/>
    </row>
    <row r="130" spans="1:17" x14ac:dyDescent="0.2">
      <c r="A130" s="124" t="s">
        <v>196</v>
      </c>
      <c r="B130" s="125"/>
      <c r="C130" s="125"/>
      <c r="D130" s="125"/>
      <c r="E130" s="125"/>
      <c r="F130" s="144"/>
      <c r="G130" s="125"/>
      <c r="H130" s="125"/>
      <c r="I130" s="125"/>
      <c r="J130" s="125"/>
      <c r="K130" s="125"/>
      <c r="L130" s="126"/>
      <c r="M130" s="125"/>
      <c r="N130" s="125"/>
      <c r="O130" s="125"/>
      <c r="P130" s="125"/>
      <c r="Q130" s="127"/>
    </row>
    <row r="131" spans="1:17" x14ac:dyDescent="0.2">
      <c r="A131" s="124" t="s">
        <v>134</v>
      </c>
      <c r="B131" s="125"/>
      <c r="C131" s="125"/>
      <c r="D131" s="125"/>
      <c r="E131" s="125"/>
      <c r="F131" s="144"/>
      <c r="G131" s="125"/>
      <c r="H131" s="125"/>
      <c r="I131" s="125"/>
      <c r="J131" s="125"/>
      <c r="K131" s="125"/>
      <c r="L131" s="126"/>
      <c r="M131" s="125"/>
      <c r="N131" s="125"/>
      <c r="O131" s="125"/>
      <c r="P131" s="125"/>
      <c r="Q131" s="127"/>
    </row>
    <row r="132" spans="1:17" x14ac:dyDescent="0.2">
      <c r="A132" s="124" t="s">
        <v>135</v>
      </c>
      <c r="B132" s="125"/>
      <c r="C132" s="125"/>
      <c r="D132" s="125"/>
      <c r="E132" s="125"/>
      <c r="F132" s="144"/>
      <c r="G132" s="125"/>
      <c r="H132" s="125"/>
      <c r="I132" s="125"/>
      <c r="J132" s="125"/>
      <c r="K132" s="125"/>
      <c r="L132" s="126"/>
      <c r="M132" s="125"/>
      <c r="N132" s="125"/>
      <c r="O132" s="125"/>
      <c r="P132" s="125"/>
      <c r="Q132" s="127"/>
    </row>
    <row r="133" spans="1:17" x14ac:dyDescent="0.2">
      <c r="A133" s="124" t="s">
        <v>136</v>
      </c>
      <c r="B133" s="125"/>
      <c r="C133" s="125"/>
      <c r="D133" s="125"/>
      <c r="E133" s="125"/>
      <c r="F133" s="144"/>
      <c r="G133" s="125"/>
      <c r="H133" s="125"/>
      <c r="I133" s="125"/>
      <c r="J133" s="125"/>
      <c r="K133" s="125"/>
      <c r="L133" s="126"/>
      <c r="M133" s="125"/>
      <c r="N133" s="125"/>
      <c r="O133" s="125"/>
      <c r="P133" s="125"/>
      <c r="Q133" s="127"/>
    </row>
    <row r="134" spans="1:17" x14ac:dyDescent="0.2">
      <c r="A134" s="128"/>
      <c r="B134" s="129"/>
      <c r="C134" s="130"/>
      <c r="D134" s="131"/>
      <c r="E134" s="132"/>
      <c r="F134" s="131"/>
      <c r="G134" s="132"/>
      <c r="H134" s="131"/>
      <c r="I134" s="132"/>
      <c r="J134" s="131"/>
      <c r="K134" s="132"/>
      <c r="L134" s="133"/>
      <c r="M134" s="132"/>
      <c r="N134" s="132"/>
      <c r="O134" s="132"/>
      <c r="P134" s="132"/>
      <c r="Q134" s="134"/>
    </row>
    <row r="135" spans="1:17" x14ac:dyDescent="0.2">
      <c r="B135" s="146"/>
      <c r="C135" s="97"/>
      <c r="D135" s="98"/>
      <c r="E135" s="99"/>
      <c r="F135" s="98"/>
      <c r="G135" s="99"/>
      <c r="H135" s="147"/>
      <c r="I135" s="148"/>
      <c r="J135" s="100"/>
      <c r="K135" s="99"/>
      <c r="L135" s="98"/>
      <c r="M135" s="99"/>
      <c r="N135" s="99"/>
      <c r="O135" s="99"/>
      <c r="P135" s="99"/>
      <c r="Q135" s="99"/>
    </row>
  </sheetData>
  <sheetProtection password="F4BB" sheet="1" objects="1" scenarios="1" formatCells="0" formatColumns="0" formatRows="0"/>
  <mergeCells count="2">
    <mergeCell ref="A1:Q1"/>
    <mergeCell ref="A110:Q110"/>
  </mergeCells>
  <phoneticPr fontId="0" type="noConversion"/>
  <printOptions horizontalCentered="1" gridLines="1"/>
  <pageMargins left="0.25" right="0.25" top="0.21" bottom="0.28000000000000003" header="0.12" footer="0.17"/>
  <pageSetup paperSize="9" scale="62" fitToHeight="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GP Comparitive Tariffs</vt:lpstr>
      <vt:lpstr>'GP Comparitive Tariffs'!Print_Area</vt:lpstr>
      <vt:lpstr>'GP Comparitive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Natty Moyaba</cp:lastModifiedBy>
  <cp:lastPrinted>2016-01-18T15:17:50Z</cp:lastPrinted>
  <dcterms:created xsi:type="dcterms:W3CDTF">2007-01-02T12:57:15Z</dcterms:created>
  <dcterms:modified xsi:type="dcterms:W3CDTF">2016-03-14T08:46:09Z</dcterms:modified>
</cp:coreProperties>
</file>