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Batch 2\"/>
    </mc:Choice>
  </mc:AlternateContent>
  <bookViews>
    <workbookView xWindow="120" yWindow="240" windowWidth="15480" windowHeight="10725"/>
  </bookViews>
  <sheets>
    <sheet name="Neurology Compara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'Neurology Comparative Tariffs'!$A$1:$AX$102</definedName>
    <definedName name="_xlnm.Print_Titles" localSheetId="0">'Neurology Comparative Tariffs'!$A:$E,'Neurology Comparative Tariffs'!$1:$7</definedName>
    <definedName name="VAT">[1]Parameters!$C$20</definedName>
  </definedNames>
  <calcPr calcId="162913"/>
</workbook>
</file>

<file path=xl/calcChain.xml><?xml version="1.0" encoding="utf-8"?>
<calcChain xmlns="http://schemas.openxmlformats.org/spreadsheetml/2006/main">
  <c r="T40" i="1" l="1"/>
  <c r="V40" i="1"/>
  <c r="U40" i="1" s="1"/>
  <c r="T41" i="1"/>
  <c r="V41" i="1"/>
  <c r="U41" i="1" s="1"/>
  <c r="T42" i="1"/>
  <c r="V42" i="1"/>
  <c r="U42" i="1" s="1"/>
  <c r="T43" i="1"/>
  <c r="V43" i="1"/>
  <c r="U43" i="1" s="1"/>
  <c r="T44" i="1"/>
  <c r="V44" i="1"/>
  <c r="U44" i="1" s="1"/>
  <c r="T45" i="1"/>
  <c r="U45" i="1"/>
  <c r="V45" i="1"/>
  <c r="V39" i="1"/>
  <c r="T39" i="1"/>
  <c r="AT25" i="1" l="1"/>
  <c r="AT24" i="1"/>
  <c r="AT23" i="1"/>
  <c r="AT22" i="1"/>
  <c r="AT21" i="1"/>
  <c r="AT20" i="1"/>
  <c r="AT19" i="1"/>
  <c r="AT18" i="1"/>
  <c r="AT17" i="1"/>
  <c r="AT16" i="1"/>
  <c r="AT15" i="1"/>
  <c r="AT14" i="1"/>
  <c r="AT13" i="1"/>
  <c r="AT12" i="1"/>
  <c r="AT11" i="1"/>
  <c r="AI25" i="1" l="1"/>
  <c r="AI24" i="1"/>
  <c r="AI23" i="1"/>
  <c r="AI22" i="1"/>
  <c r="AI21" i="1"/>
  <c r="AI20" i="1"/>
  <c r="AI19" i="1"/>
  <c r="AI18" i="1"/>
  <c r="AI17" i="1"/>
  <c r="AI16" i="1"/>
  <c r="AI15" i="1"/>
  <c r="AI14" i="1"/>
  <c r="AI13" i="1"/>
  <c r="AI12" i="1"/>
  <c r="AI11" i="1"/>
  <c r="H25" i="1"/>
  <c r="H24" i="1"/>
  <c r="H23" i="1"/>
  <c r="H22" i="1"/>
  <c r="H21" i="1"/>
  <c r="H20" i="1"/>
  <c r="H19" i="1"/>
  <c r="H18" i="1"/>
  <c r="H17" i="1"/>
  <c r="H16" i="1"/>
  <c r="H15" i="1"/>
  <c r="H14" i="1"/>
  <c r="H13" i="1"/>
  <c r="H12" i="1"/>
  <c r="H11" i="1"/>
  <c r="M47" i="2" l="1"/>
  <c r="L47" i="2" s="1"/>
  <c r="L46" i="2"/>
  <c r="K46" i="2"/>
  <c r="M43" i="2"/>
  <c r="L43" i="2" s="1"/>
  <c r="K43" i="2"/>
  <c r="L42" i="2"/>
  <c r="K42" i="2"/>
  <c r="S25" i="2"/>
  <c r="R25" i="2"/>
  <c r="Q25" i="2"/>
  <c r="P25" i="2"/>
  <c r="O25" i="2"/>
  <c r="N25" i="2"/>
  <c r="M25" i="2"/>
  <c r="L25" i="2"/>
  <c r="K25" i="2"/>
  <c r="J25" i="2"/>
  <c r="I25" i="2"/>
  <c r="H25" i="2"/>
  <c r="G25" i="2"/>
  <c r="F25" i="2"/>
  <c r="E25" i="2"/>
  <c r="D25" i="2"/>
  <c r="C25" i="2"/>
  <c r="G10" i="2"/>
  <c r="G9" i="2"/>
  <c r="E9" i="2"/>
  <c r="G8" i="2"/>
  <c r="G5" i="2"/>
  <c r="K47" i="2" l="1"/>
  <c r="X42" i="1" l="1"/>
  <c r="W43" i="1"/>
  <c r="X44" i="1"/>
  <c r="AA45" i="1"/>
  <c r="G40" i="1"/>
  <c r="F40" i="1" s="1"/>
  <c r="I40" i="1"/>
  <c r="G41" i="1"/>
  <c r="I41" i="1"/>
  <c r="K41" i="1" s="1"/>
  <c r="G42" i="1"/>
  <c r="F42" i="1" s="1"/>
  <c r="I42" i="1"/>
  <c r="H42" i="1" s="1"/>
  <c r="G43" i="1"/>
  <c r="F43" i="1" s="1"/>
  <c r="I43" i="1"/>
  <c r="H43" i="1" s="1"/>
  <c r="G44" i="1"/>
  <c r="F44" i="1" s="1"/>
  <c r="I44" i="1"/>
  <c r="H44" i="1" s="1"/>
  <c r="G45" i="1"/>
  <c r="I45" i="1"/>
  <c r="H45" i="1" s="1"/>
  <c r="G39" i="1"/>
  <c r="I39" i="1"/>
  <c r="AX73" i="1"/>
  <c r="AW73" i="1" s="1"/>
  <c r="AV73" i="1"/>
  <c r="AU73" i="1" s="1"/>
  <c r="AT73" i="1"/>
  <c r="AS73" i="1" s="1"/>
  <c r="AP73" i="1"/>
  <c r="AO73" i="1" s="1"/>
  <c r="AM73" i="1"/>
  <c r="AL73" i="1" s="1"/>
  <c r="AN73" i="1" s="1"/>
  <c r="AK73" i="1"/>
  <c r="AJ73" i="1" s="1"/>
  <c r="AI73" i="1"/>
  <c r="AH73" i="1" s="1"/>
  <c r="AD73" i="1"/>
  <c r="AC73" i="1" s="1"/>
  <c r="T73" i="1"/>
  <c r="V73" i="1" s="1"/>
  <c r="P73" i="1"/>
  <c r="O73" i="1" s="1"/>
  <c r="G73" i="1"/>
  <c r="I73" i="1" s="1"/>
  <c r="E73" i="1"/>
  <c r="D73" i="1" s="1"/>
  <c r="AX72" i="1"/>
  <c r="AW72" i="1" s="1"/>
  <c r="AV72" i="1"/>
  <c r="AU72" i="1" s="1"/>
  <c r="AT72" i="1"/>
  <c r="AS72" i="1" s="1"/>
  <c r="AP72" i="1"/>
  <c r="AO72" i="1"/>
  <c r="AR72" i="1" s="1"/>
  <c r="AM72" i="1"/>
  <c r="AL72" i="1" s="1"/>
  <c r="AN72" i="1" s="1"/>
  <c r="AK72" i="1"/>
  <c r="AJ72" i="1" s="1"/>
  <c r="AI72" i="1"/>
  <c r="AH72" i="1" s="1"/>
  <c r="AD72" i="1"/>
  <c r="AC72" i="1" s="1"/>
  <c r="T72" i="1"/>
  <c r="S72" i="1" s="1"/>
  <c r="P72" i="1"/>
  <c r="O72" i="1" s="1"/>
  <c r="Q72" i="1" s="1"/>
  <c r="G72" i="1"/>
  <c r="I72" i="1" s="1"/>
  <c r="E72" i="1"/>
  <c r="D72" i="1" s="1"/>
  <c r="AX71" i="1"/>
  <c r="AW71" i="1" s="1"/>
  <c r="AV71" i="1"/>
  <c r="AU71" i="1" s="1"/>
  <c r="AT71" i="1"/>
  <c r="AS71" i="1" s="1"/>
  <c r="AP71" i="1"/>
  <c r="AO71" i="1" s="1"/>
  <c r="AM71" i="1"/>
  <c r="AL71" i="1" s="1"/>
  <c r="AN71" i="1" s="1"/>
  <c r="AK71" i="1"/>
  <c r="AJ71" i="1" s="1"/>
  <c r="AI71" i="1"/>
  <c r="AH71" i="1" s="1"/>
  <c r="AD71" i="1"/>
  <c r="AC71" i="1" s="1"/>
  <c r="T71" i="1"/>
  <c r="P71" i="1"/>
  <c r="O71" i="1" s="1"/>
  <c r="Q71" i="1" s="1"/>
  <c r="G71" i="1"/>
  <c r="E71" i="1"/>
  <c r="D71" i="1" s="1"/>
  <c r="AX70" i="1"/>
  <c r="AW70" i="1" s="1"/>
  <c r="AV70" i="1"/>
  <c r="AU70" i="1" s="1"/>
  <c r="AT70" i="1"/>
  <c r="AS70" i="1" s="1"/>
  <c r="AP70" i="1"/>
  <c r="AO70" i="1" s="1"/>
  <c r="AM70" i="1"/>
  <c r="AL70" i="1" s="1"/>
  <c r="AN70" i="1" s="1"/>
  <c r="AK70" i="1"/>
  <c r="AJ70" i="1" s="1"/>
  <c r="AI70" i="1"/>
  <c r="AH70" i="1" s="1"/>
  <c r="AD70" i="1"/>
  <c r="AC70" i="1" s="1"/>
  <c r="AF70" i="1" s="1"/>
  <c r="T70" i="1"/>
  <c r="V70" i="1" s="1"/>
  <c r="Y70" i="1" s="1"/>
  <c r="P70" i="1"/>
  <c r="O70" i="1" s="1"/>
  <c r="G70" i="1"/>
  <c r="E70" i="1"/>
  <c r="D70" i="1" s="1"/>
  <c r="AX69" i="1"/>
  <c r="AW69" i="1" s="1"/>
  <c r="AV69" i="1"/>
  <c r="AU69" i="1" s="1"/>
  <c r="AT69" i="1"/>
  <c r="AS69" i="1" s="1"/>
  <c r="AP69" i="1"/>
  <c r="AO69" i="1" s="1"/>
  <c r="AQ69" i="1" s="1"/>
  <c r="AM69" i="1"/>
  <c r="AL69" i="1" s="1"/>
  <c r="AN69" i="1" s="1"/>
  <c r="AK69" i="1"/>
  <c r="AJ69" i="1" s="1"/>
  <c r="AI69" i="1"/>
  <c r="AH69" i="1" s="1"/>
  <c r="AD69" i="1"/>
  <c r="AC69" i="1" s="1"/>
  <c r="AF69" i="1" s="1"/>
  <c r="T69" i="1"/>
  <c r="P69" i="1"/>
  <c r="O69" i="1" s="1"/>
  <c r="Q69" i="1" s="1"/>
  <c r="G69" i="1"/>
  <c r="E69" i="1"/>
  <c r="D69" i="1" s="1"/>
  <c r="AX68" i="1"/>
  <c r="AW68" i="1" s="1"/>
  <c r="AV68" i="1"/>
  <c r="AU68" i="1" s="1"/>
  <c r="AT68" i="1"/>
  <c r="AS68" i="1" s="1"/>
  <c r="AP68" i="1"/>
  <c r="AO68" i="1" s="1"/>
  <c r="AM68" i="1"/>
  <c r="AL68" i="1" s="1"/>
  <c r="AN68" i="1" s="1"/>
  <c r="AK68" i="1"/>
  <c r="AJ68" i="1" s="1"/>
  <c r="AI68" i="1"/>
  <c r="AH68" i="1" s="1"/>
  <c r="AD68" i="1"/>
  <c r="AC68" i="1" s="1"/>
  <c r="T68" i="1"/>
  <c r="P68" i="1"/>
  <c r="O68" i="1" s="1"/>
  <c r="G68" i="1"/>
  <c r="F68" i="1" s="1"/>
  <c r="E68" i="1"/>
  <c r="D68" i="1" s="1"/>
  <c r="AX67" i="1"/>
  <c r="AW67" i="1" s="1"/>
  <c r="AV67" i="1"/>
  <c r="AU67" i="1" s="1"/>
  <c r="AT67" i="1"/>
  <c r="AS67" i="1" s="1"/>
  <c r="AP67" i="1"/>
  <c r="AO67" i="1" s="1"/>
  <c r="AQ67" i="1" s="1"/>
  <c r="AM67" i="1"/>
  <c r="AL67" i="1" s="1"/>
  <c r="AN67" i="1" s="1"/>
  <c r="AK67" i="1"/>
  <c r="AJ67" i="1" s="1"/>
  <c r="AI67" i="1"/>
  <c r="AH67" i="1" s="1"/>
  <c r="AD67" i="1"/>
  <c r="AC67" i="1" s="1"/>
  <c r="AF67" i="1" s="1"/>
  <c r="T67" i="1"/>
  <c r="S67" i="1" s="1"/>
  <c r="P67" i="1"/>
  <c r="O67" i="1" s="1"/>
  <c r="Q67" i="1" s="1"/>
  <c r="G67" i="1"/>
  <c r="F67" i="1" s="1"/>
  <c r="E67" i="1"/>
  <c r="D67" i="1" s="1"/>
  <c r="AX66" i="1"/>
  <c r="AW66" i="1" s="1"/>
  <c r="AV66" i="1"/>
  <c r="AU66" i="1" s="1"/>
  <c r="AT66" i="1"/>
  <c r="AS66" i="1" s="1"/>
  <c r="AP66" i="1"/>
  <c r="AO66" i="1" s="1"/>
  <c r="AM66" i="1"/>
  <c r="AL66" i="1" s="1"/>
  <c r="AN66" i="1" s="1"/>
  <c r="AK66" i="1"/>
  <c r="AJ66" i="1" s="1"/>
  <c r="AI66" i="1"/>
  <c r="AH66" i="1" s="1"/>
  <c r="AD66" i="1"/>
  <c r="AC66" i="1" s="1"/>
  <c r="T66" i="1"/>
  <c r="P66" i="1"/>
  <c r="O66" i="1" s="1"/>
  <c r="G66" i="1"/>
  <c r="F66" i="1" s="1"/>
  <c r="E66" i="1"/>
  <c r="D66" i="1" s="1"/>
  <c r="AX65" i="1"/>
  <c r="AW65" i="1" s="1"/>
  <c r="AV65" i="1"/>
  <c r="AU65" i="1" s="1"/>
  <c r="AT65" i="1"/>
  <c r="AS65" i="1" s="1"/>
  <c r="AP65" i="1"/>
  <c r="AO65" i="1" s="1"/>
  <c r="AQ65" i="1" s="1"/>
  <c r="AM65" i="1"/>
  <c r="AL65" i="1" s="1"/>
  <c r="AN65" i="1" s="1"/>
  <c r="AK65" i="1"/>
  <c r="AJ65" i="1" s="1"/>
  <c r="AI65" i="1"/>
  <c r="AH65" i="1" s="1"/>
  <c r="AD65" i="1"/>
  <c r="AC65" i="1" s="1"/>
  <c r="AF65" i="1" s="1"/>
  <c r="T65" i="1"/>
  <c r="S65" i="1" s="1"/>
  <c r="P65" i="1"/>
  <c r="O65" i="1" s="1"/>
  <c r="Q65" i="1" s="1"/>
  <c r="G65" i="1"/>
  <c r="I65" i="1" s="1"/>
  <c r="L65" i="1" s="1"/>
  <c r="E65" i="1"/>
  <c r="D65" i="1" s="1"/>
  <c r="AX64" i="1"/>
  <c r="AW64" i="1" s="1"/>
  <c r="AV64" i="1"/>
  <c r="AU64" i="1" s="1"/>
  <c r="AT64" i="1"/>
  <c r="AS64" i="1" s="1"/>
  <c r="AP64" i="1"/>
  <c r="AO64" i="1" s="1"/>
  <c r="AM64" i="1"/>
  <c r="AL64" i="1" s="1"/>
  <c r="AN64" i="1" s="1"/>
  <c r="AK64" i="1"/>
  <c r="AJ64" i="1" s="1"/>
  <c r="AI64" i="1"/>
  <c r="AH64" i="1" s="1"/>
  <c r="AD64" i="1"/>
  <c r="AC64" i="1" s="1"/>
  <c r="T64" i="1"/>
  <c r="P64" i="1"/>
  <c r="O64" i="1" s="1"/>
  <c r="G64" i="1"/>
  <c r="F64" i="1" s="1"/>
  <c r="E64" i="1"/>
  <c r="D64" i="1" s="1"/>
  <c r="AX63" i="1"/>
  <c r="AW63" i="1" s="1"/>
  <c r="AV63" i="1"/>
  <c r="AU63" i="1" s="1"/>
  <c r="AT63" i="1"/>
  <c r="AS63" i="1" s="1"/>
  <c r="AP63" i="1"/>
  <c r="AO63" i="1" s="1"/>
  <c r="AM63" i="1"/>
  <c r="AL63" i="1" s="1"/>
  <c r="AN63" i="1" s="1"/>
  <c r="AK63" i="1"/>
  <c r="AJ63" i="1" s="1"/>
  <c r="AI63" i="1"/>
  <c r="AH63" i="1" s="1"/>
  <c r="AD63" i="1"/>
  <c r="AC63" i="1" s="1"/>
  <c r="T63" i="1"/>
  <c r="V63" i="1" s="1"/>
  <c r="P63" i="1"/>
  <c r="O63" i="1" s="1"/>
  <c r="G63" i="1"/>
  <c r="I63" i="1" s="1"/>
  <c r="E63" i="1"/>
  <c r="D63" i="1" s="1"/>
  <c r="AX62" i="1"/>
  <c r="AW62" i="1" s="1"/>
  <c r="AV62" i="1"/>
  <c r="AU62" i="1" s="1"/>
  <c r="AT62" i="1"/>
  <c r="AS62" i="1" s="1"/>
  <c r="AP62" i="1"/>
  <c r="AO62" i="1" s="1"/>
  <c r="AM62" i="1"/>
  <c r="AL62" i="1" s="1"/>
  <c r="AN62" i="1" s="1"/>
  <c r="AK62" i="1"/>
  <c r="AJ62" i="1" s="1"/>
  <c r="AI62" i="1"/>
  <c r="AH62" i="1" s="1"/>
  <c r="AD62" i="1"/>
  <c r="AC62" i="1" s="1"/>
  <c r="T62" i="1"/>
  <c r="S62" i="1" s="1"/>
  <c r="P62" i="1"/>
  <c r="O62" i="1" s="1"/>
  <c r="Q62" i="1" s="1"/>
  <c r="G62" i="1"/>
  <c r="I62" i="1" s="1"/>
  <c r="E62" i="1"/>
  <c r="D62" i="1" s="1"/>
  <c r="AX61" i="1"/>
  <c r="AW61" i="1" s="1"/>
  <c r="AV61" i="1"/>
  <c r="AU61" i="1" s="1"/>
  <c r="AT61" i="1"/>
  <c r="AS61" i="1" s="1"/>
  <c r="AP61" i="1"/>
  <c r="AO61" i="1" s="1"/>
  <c r="AM61" i="1"/>
  <c r="AL61" i="1" s="1"/>
  <c r="AN61" i="1" s="1"/>
  <c r="AK61" i="1"/>
  <c r="AJ61" i="1" s="1"/>
  <c r="AI61" i="1"/>
  <c r="AH61" i="1" s="1"/>
  <c r="AD61" i="1"/>
  <c r="AC61" i="1" s="1"/>
  <c r="T61" i="1"/>
  <c r="P61" i="1"/>
  <c r="O61" i="1" s="1"/>
  <c r="G61" i="1"/>
  <c r="I61" i="1" s="1"/>
  <c r="J61" i="1" s="1"/>
  <c r="E61" i="1"/>
  <c r="D61" i="1" s="1"/>
  <c r="AX55" i="1"/>
  <c r="E55" i="1" s="1"/>
  <c r="AV55" i="1"/>
  <c r="AU55" i="1" s="1"/>
  <c r="AT55" i="1"/>
  <c r="AS55" i="1" s="1"/>
  <c r="AP55" i="1"/>
  <c r="AO55" i="1" s="1"/>
  <c r="AQ55" i="1" s="1"/>
  <c r="AM55" i="1"/>
  <c r="AL55" i="1" s="1"/>
  <c r="AN55" i="1" s="1"/>
  <c r="AK55" i="1"/>
  <c r="AJ55" i="1" s="1"/>
  <c r="AI55" i="1"/>
  <c r="AD55" i="1"/>
  <c r="AC55" i="1" s="1"/>
  <c r="AG55" i="1" s="1"/>
  <c r="T55" i="1"/>
  <c r="V55" i="1" s="1"/>
  <c r="P55" i="1"/>
  <c r="G55" i="1"/>
  <c r="G36" i="1"/>
  <c r="I36" i="1" s="1"/>
  <c r="P36" i="1"/>
  <c r="O36" i="1" s="1"/>
  <c r="T36" i="1"/>
  <c r="S36" i="1" s="1"/>
  <c r="AD36" i="1"/>
  <c r="AC36" i="1" s="1"/>
  <c r="AI36" i="1"/>
  <c r="AH36" i="1" s="1"/>
  <c r="AK36" i="1"/>
  <c r="AJ36" i="1" s="1"/>
  <c r="AM36" i="1"/>
  <c r="AL36" i="1" s="1"/>
  <c r="AN36" i="1" s="1"/>
  <c r="AP36" i="1"/>
  <c r="AO36" i="1" s="1"/>
  <c r="AT36" i="1"/>
  <c r="AS36" i="1" s="1"/>
  <c r="AV36" i="1"/>
  <c r="AU36" i="1" s="1"/>
  <c r="AX36" i="1"/>
  <c r="AW36" i="1" s="1"/>
  <c r="G37" i="1"/>
  <c r="F37" i="1" s="1"/>
  <c r="P37" i="1"/>
  <c r="O37" i="1" s="1"/>
  <c r="T37" i="1"/>
  <c r="V37" i="1" s="1"/>
  <c r="AD37" i="1"/>
  <c r="AC37" i="1" s="1"/>
  <c r="AI37" i="1"/>
  <c r="AH37" i="1" s="1"/>
  <c r="AK37" i="1"/>
  <c r="AJ37" i="1" s="1"/>
  <c r="AM37" i="1"/>
  <c r="AL37" i="1" s="1"/>
  <c r="AN37" i="1" s="1"/>
  <c r="AP37" i="1"/>
  <c r="AO37" i="1" s="1"/>
  <c r="AQ37" i="1" s="1"/>
  <c r="AT37" i="1"/>
  <c r="AS37" i="1" s="1"/>
  <c r="AV37" i="1"/>
  <c r="AU37" i="1" s="1"/>
  <c r="AX37" i="1"/>
  <c r="AW37" i="1" s="1"/>
  <c r="G38" i="1"/>
  <c r="F38" i="1" s="1"/>
  <c r="P38" i="1"/>
  <c r="O38" i="1" s="1"/>
  <c r="T38" i="1"/>
  <c r="V38" i="1" s="1"/>
  <c r="AD38" i="1"/>
  <c r="AC38" i="1" s="1"/>
  <c r="AI38" i="1"/>
  <c r="AH38" i="1" s="1"/>
  <c r="AK38" i="1"/>
  <c r="AJ38" i="1" s="1"/>
  <c r="AM38" i="1"/>
  <c r="AL38" i="1" s="1"/>
  <c r="AN38" i="1" s="1"/>
  <c r="AP38" i="1"/>
  <c r="AO38" i="1" s="1"/>
  <c r="AT38" i="1"/>
  <c r="AS38" i="1" s="1"/>
  <c r="AV38" i="1"/>
  <c r="AU38" i="1" s="1"/>
  <c r="AX38" i="1"/>
  <c r="AW38" i="1" s="1"/>
  <c r="P39" i="1"/>
  <c r="O39" i="1" s="1"/>
  <c r="Q39" i="1" s="1"/>
  <c r="AD39" i="1"/>
  <c r="AC39" i="1" s="1"/>
  <c r="AF39" i="1" s="1"/>
  <c r="AI39" i="1"/>
  <c r="AH39" i="1" s="1"/>
  <c r="AK39" i="1"/>
  <c r="AJ39" i="1" s="1"/>
  <c r="AM39" i="1"/>
  <c r="AL39" i="1" s="1"/>
  <c r="AN39" i="1" s="1"/>
  <c r="AP39" i="1"/>
  <c r="AO39" i="1" s="1"/>
  <c r="AT39" i="1"/>
  <c r="AS39" i="1" s="1"/>
  <c r="AV39" i="1"/>
  <c r="AU39" i="1" s="1"/>
  <c r="AX39" i="1"/>
  <c r="AW39" i="1" s="1"/>
  <c r="P40" i="1"/>
  <c r="O40" i="1" s="1"/>
  <c r="AD40" i="1"/>
  <c r="AC40" i="1" s="1"/>
  <c r="AF40" i="1" s="1"/>
  <c r="AI40" i="1"/>
  <c r="AH40" i="1" s="1"/>
  <c r="AK40" i="1"/>
  <c r="AJ40" i="1" s="1"/>
  <c r="AM40" i="1"/>
  <c r="AL40" i="1" s="1"/>
  <c r="AN40" i="1" s="1"/>
  <c r="AP40" i="1"/>
  <c r="AO40" i="1" s="1"/>
  <c r="AQ40" i="1" s="1"/>
  <c r="AT40" i="1"/>
  <c r="AS40" i="1" s="1"/>
  <c r="AV40" i="1"/>
  <c r="AU40" i="1" s="1"/>
  <c r="AX40" i="1"/>
  <c r="AW40" i="1" s="1"/>
  <c r="F41" i="1"/>
  <c r="P41" i="1"/>
  <c r="O41" i="1" s="1"/>
  <c r="R41" i="1" s="1"/>
  <c r="S41" i="1"/>
  <c r="Y41" i="1"/>
  <c r="AD41" i="1"/>
  <c r="AC41" i="1" s="1"/>
  <c r="AI41" i="1"/>
  <c r="AH41" i="1" s="1"/>
  <c r="AK41" i="1"/>
  <c r="AJ41" i="1" s="1"/>
  <c r="AM41" i="1"/>
  <c r="AL41" i="1" s="1"/>
  <c r="AN41" i="1" s="1"/>
  <c r="AP41" i="1"/>
  <c r="AO41" i="1" s="1"/>
  <c r="AR41" i="1" s="1"/>
  <c r="AT41" i="1"/>
  <c r="AS41" i="1" s="1"/>
  <c r="AV41" i="1"/>
  <c r="AU41" i="1" s="1"/>
  <c r="AX41" i="1"/>
  <c r="AW41" i="1" s="1"/>
  <c r="K42" i="1"/>
  <c r="J42" i="1"/>
  <c r="L42" i="1"/>
  <c r="M42" i="1"/>
  <c r="N42" i="1"/>
  <c r="P42" i="1"/>
  <c r="O42" i="1" s="1"/>
  <c r="Q42" i="1" s="1"/>
  <c r="AD42" i="1"/>
  <c r="AC42" i="1" s="1"/>
  <c r="AF42" i="1" s="1"/>
  <c r="AI42" i="1"/>
  <c r="AH42" i="1" s="1"/>
  <c r="AK42" i="1"/>
  <c r="AJ42" i="1" s="1"/>
  <c r="AM42" i="1"/>
  <c r="AL42" i="1" s="1"/>
  <c r="AN42" i="1" s="1"/>
  <c r="AP42" i="1"/>
  <c r="AO42" i="1" s="1"/>
  <c r="AQ42" i="1" s="1"/>
  <c r="AT42" i="1"/>
  <c r="AS42" i="1" s="1"/>
  <c r="AV42" i="1"/>
  <c r="AU42" i="1" s="1"/>
  <c r="AX42" i="1"/>
  <c r="AW42" i="1" s="1"/>
  <c r="P43" i="1"/>
  <c r="O43" i="1" s="1"/>
  <c r="AD43" i="1"/>
  <c r="AC43" i="1" s="1"/>
  <c r="AI43" i="1"/>
  <c r="AH43" i="1" s="1"/>
  <c r="AK43" i="1"/>
  <c r="AJ43" i="1" s="1"/>
  <c r="AM43" i="1"/>
  <c r="AL43" i="1" s="1"/>
  <c r="AN43" i="1" s="1"/>
  <c r="AP43" i="1"/>
  <c r="AO43" i="1" s="1"/>
  <c r="AR43" i="1" s="1"/>
  <c r="AT43" i="1"/>
  <c r="AS43" i="1" s="1"/>
  <c r="AV43" i="1"/>
  <c r="AU43" i="1" s="1"/>
  <c r="AX43" i="1"/>
  <c r="AW43" i="1" s="1"/>
  <c r="K44" i="1"/>
  <c r="J44" i="1"/>
  <c r="L44" i="1"/>
  <c r="M44" i="1"/>
  <c r="N44" i="1"/>
  <c r="P44" i="1"/>
  <c r="O44" i="1" s="1"/>
  <c r="S44" i="1"/>
  <c r="AD44" i="1"/>
  <c r="AC44" i="1" s="1"/>
  <c r="AF44" i="1" s="1"/>
  <c r="AI44" i="1"/>
  <c r="AH44" i="1" s="1"/>
  <c r="AK44" i="1"/>
  <c r="AJ44" i="1" s="1"/>
  <c r="AM44" i="1"/>
  <c r="AL44" i="1" s="1"/>
  <c r="AN44" i="1" s="1"/>
  <c r="AP44" i="1"/>
  <c r="AO44" i="1" s="1"/>
  <c r="AT44" i="1"/>
  <c r="AS44" i="1" s="1"/>
  <c r="AV44" i="1"/>
  <c r="AU44" i="1" s="1"/>
  <c r="AX44" i="1"/>
  <c r="AW44" i="1" s="1"/>
  <c r="F45" i="1"/>
  <c r="P45" i="1"/>
  <c r="O45" i="1" s="1"/>
  <c r="S45" i="1"/>
  <c r="W45" i="1"/>
  <c r="AD45" i="1"/>
  <c r="AC45" i="1" s="1"/>
  <c r="AF45" i="1" s="1"/>
  <c r="AI45" i="1"/>
  <c r="AH45" i="1" s="1"/>
  <c r="AK45" i="1"/>
  <c r="AJ45" i="1" s="1"/>
  <c r="AM45" i="1"/>
  <c r="AL45" i="1" s="1"/>
  <c r="AN45" i="1" s="1"/>
  <c r="AP45" i="1"/>
  <c r="AO45" i="1" s="1"/>
  <c r="AR45" i="1" s="1"/>
  <c r="AT45" i="1"/>
  <c r="AS45" i="1" s="1"/>
  <c r="AV45" i="1"/>
  <c r="AU45" i="1" s="1"/>
  <c r="AX45" i="1"/>
  <c r="AW45" i="1" s="1"/>
  <c r="G46" i="1"/>
  <c r="I46" i="1" s="1"/>
  <c r="H46" i="1" s="1"/>
  <c r="P46" i="1"/>
  <c r="O46" i="1" s="1"/>
  <c r="T46" i="1"/>
  <c r="S46" i="1" s="1"/>
  <c r="AD46" i="1"/>
  <c r="AC46" i="1" s="1"/>
  <c r="AG46" i="1" s="1"/>
  <c r="AI46" i="1"/>
  <c r="AH46" i="1" s="1"/>
  <c r="AK46" i="1"/>
  <c r="AJ46" i="1" s="1"/>
  <c r="AM46" i="1"/>
  <c r="AL46" i="1" s="1"/>
  <c r="AN46" i="1" s="1"/>
  <c r="AP46" i="1"/>
  <c r="AO46" i="1" s="1"/>
  <c r="AQ46" i="1" s="1"/>
  <c r="AT46" i="1"/>
  <c r="AS46" i="1" s="1"/>
  <c r="AV46" i="1"/>
  <c r="AU46" i="1" s="1"/>
  <c r="AX46" i="1"/>
  <c r="AW46" i="1" s="1"/>
  <c r="G47" i="1"/>
  <c r="I47" i="1" s="1"/>
  <c r="P47" i="1"/>
  <c r="O47" i="1" s="1"/>
  <c r="T47" i="1"/>
  <c r="V47" i="1" s="1"/>
  <c r="AD47" i="1"/>
  <c r="AC47" i="1" s="1"/>
  <c r="AI47" i="1"/>
  <c r="AH47" i="1" s="1"/>
  <c r="AK47" i="1"/>
  <c r="AJ47" i="1" s="1"/>
  <c r="AM47" i="1"/>
  <c r="AL47" i="1" s="1"/>
  <c r="AN47" i="1" s="1"/>
  <c r="AP47" i="1"/>
  <c r="AO47" i="1" s="1"/>
  <c r="AT47" i="1"/>
  <c r="AS47" i="1" s="1"/>
  <c r="AV47" i="1"/>
  <c r="AU47" i="1" s="1"/>
  <c r="AX47" i="1"/>
  <c r="AW47" i="1" s="1"/>
  <c r="G48" i="1"/>
  <c r="I48" i="1" s="1"/>
  <c r="P48" i="1"/>
  <c r="O48" i="1" s="1"/>
  <c r="Q48" i="1" s="1"/>
  <c r="T48" i="1"/>
  <c r="AD48" i="1"/>
  <c r="AC48" i="1" s="1"/>
  <c r="AG48" i="1" s="1"/>
  <c r="AI48" i="1"/>
  <c r="AH48" i="1" s="1"/>
  <c r="AK48" i="1"/>
  <c r="AJ48" i="1" s="1"/>
  <c r="AM48" i="1"/>
  <c r="AL48" i="1" s="1"/>
  <c r="AN48" i="1" s="1"/>
  <c r="AP48" i="1"/>
  <c r="AO48" i="1" s="1"/>
  <c r="AR48" i="1" s="1"/>
  <c r="AT48" i="1"/>
  <c r="AS48" i="1" s="1"/>
  <c r="AV48" i="1"/>
  <c r="AU48" i="1" s="1"/>
  <c r="AX48" i="1"/>
  <c r="AW48" i="1" s="1"/>
  <c r="G49" i="1"/>
  <c r="P49" i="1"/>
  <c r="O49" i="1" s="1"/>
  <c r="Q49" i="1" s="1"/>
  <c r="T49" i="1"/>
  <c r="S49" i="1" s="1"/>
  <c r="AD49" i="1"/>
  <c r="AC49" i="1" s="1"/>
  <c r="AF49" i="1" s="1"/>
  <c r="AI49" i="1"/>
  <c r="AH49" i="1" s="1"/>
  <c r="AK49" i="1"/>
  <c r="AJ49" i="1" s="1"/>
  <c r="AM49" i="1"/>
  <c r="AL49" i="1" s="1"/>
  <c r="AN49" i="1" s="1"/>
  <c r="AP49" i="1"/>
  <c r="AO49" i="1" s="1"/>
  <c r="AQ49" i="1" s="1"/>
  <c r="AT49" i="1"/>
  <c r="AS49" i="1" s="1"/>
  <c r="AV49" i="1"/>
  <c r="AU49" i="1" s="1"/>
  <c r="AX49" i="1"/>
  <c r="AW49" i="1" s="1"/>
  <c r="G50" i="1"/>
  <c r="P50" i="1"/>
  <c r="O50" i="1" s="1"/>
  <c r="T50" i="1"/>
  <c r="S50" i="1" s="1"/>
  <c r="AD50" i="1"/>
  <c r="AC50" i="1" s="1"/>
  <c r="AF50" i="1" s="1"/>
  <c r="AI50" i="1"/>
  <c r="AH50" i="1" s="1"/>
  <c r="AK50" i="1"/>
  <c r="AJ50" i="1" s="1"/>
  <c r="AM50" i="1"/>
  <c r="AL50" i="1" s="1"/>
  <c r="AN50" i="1" s="1"/>
  <c r="AP50" i="1"/>
  <c r="AO50" i="1" s="1"/>
  <c r="AR50" i="1" s="1"/>
  <c r="AT50" i="1"/>
  <c r="AS50" i="1" s="1"/>
  <c r="AV50" i="1"/>
  <c r="AU50" i="1" s="1"/>
  <c r="AX50" i="1"/>
  <c r="AW50" i="1" s="1"/>
  <c r="G51" i="1"/>
  <c r="F51" i="1" s="1"/>
  <c r="P51" i="1"/>
  <c r="O51" i="1" s="1"/>
  <c r="Q51" i="1" s="1"/>
  <c r="T51" i="1"/>
  <c r="S51" i="1" s="1"/>
  <c r="AD51" i="1"/>
  <c r="AC51" i="1" s="1"/>
  <c r="AF51" i="1" s="1"/>
  <c r="AI51" i="1"/>
  <c r="AH51" i="1" s="1"/>
  <c r="AK51" i="1"/>
  <c r="AJ51" i="1" s="1"/>
  <c r="AM51" i="1"/>
  <c r="AL51" i="1" s="1"/>
  <c r="AN51" i="1" s="1"/>
  <c r="AP51" i="1"/>
  <c r="AO51" i="1" s="1"/>
  <c r="AQ51" i="1" s="1"/>
  <c r="AT51" i="1"/>
  <c r="AS51" i="1" s="1"/>
  <c r="AV51" i="1"/>
  <c r="AU51" i="1" s="1"/>
  <c r="AX51" i="1"/>
  <c r="AW51" i="1" s="1"/>
  <c r="G52" i="1"/>
  <c r="P52" i="1"/>
  <c r="O52" i="1" s="1"/>
  <c r="T52" i="1"/>
  <c r="V52" i="1" s="1"/>
  <c r="Y52" i="1" s="1"/>
  <c r="AD52" i="1"/>
  <c r="AC52" i="1" s="1"/>
  <c r="AI52" i="1"/>
  <c r="AH52" i="1" s="1"/>
  <c r="AK52" i="1"/>
  <c r="AJ52" i="1" s="1"/>
  <c r="AM52" i="1"/>
  <c r="AL52" i="1" s="1"/>
  <c r="AN52" i="1" s="1"/>
  <c r="AP52" i="1"/>
  <c r="AO52" i="1" s="1"/>
  <c r="AR52" i="1" s="1"/>
  <c r="AT52" i="1"/>
  <c r="AS52" i="1" s="1"/>
  <c r="AV52" i="1"/>
  <c r="AU52" i="1" s="1"/>
  <c r="AX52" i="1"/>
  <c r="AW52" i="1" s="1"/>
  <c r="G53" i="1"/>
  <c r="I53" i="1" s="1"/>
  <c r="L53" i="1" s="1"/>
  <c r="P53" i="1"/>
  <c r="O53" i="1" s="1"/>
  <c r="Q53" i="1" s="1"/>
  <c r="T53" i="1"/>
  <c r="S53" i="1" s="1"/>
  <c r="AD53" i="1"/>
  <c r="AC53" i="1" s="1"/>
  <c r="AF53" i="1" s="1"/>
  <c r="AI53" i="1"/>
  <c r="AH53" i="1" s="1"/>
  <c r="AK53" i="1"/>
  <c r="AJ53" i="1" s="1"/>
  <c r="AM53" i="1"/>
  <c r="AL53" i="1" s="1"/>
  <c r="AN53" i="1" s="1"/>
  <c r="AP53" i="1"/>
  <c r="AO53" i="1" s="1"/>
  <c r="AQ53" i="1" s="1"/>
  <c r="AT53" i="1"/>
  <c r="AS53" i="1" s="1"/>
  <c r="AV53" i="1"/>
  <c r="AU53" i="1" s="1"/>
  <c r="AX53" i="1"/>
  <c r="AW53" i="1" s="1"/>
  <c r="G54" i="1"/>
  <c r="F54" i="1" s="1"/>
  <c r="P54" i="1"/>
  <c r="O54" i="1" s="1"/>
  <c r="Q54" i="1" s="1"/>
  <c r="T54" i="1"/>
  <c r="V54" i="1" s="1"/>
  <c r="AD54" i="1"/>
  <c r="AC54" i="1" s="1"/>
  <c r="AI54" i="1"/>
  <c r="AH54" i="1" s="1"/>
  <c r="AK54" i="1"/>
  <c r="AJ54" i="1" s="1"/>
  <c r="AM54" i="1"/>
  <c r="AL54" i="1" s="1"/>
  <c r="AN54" i="1" s="1"/>
  <c r="AP54" i="1"/>
  <c r="AO54" i="1" s="1"/>
  <c r="AT54" i="1"/>
  <c r="AS54" i="1" s="1"/>
  <c r="AV54" i="1"/>
  <c r="AU54" i="1" s="1"/>
  <c r="AX54" i="1"/>
  <c r="AW54" i="1" s="1"/>
  <c r="F55" i="1"/>
  <c r="I55" i="1"/>
  <c r="J55" i="1" s="1"/>
  <c r="O55" i="1"/>
  <c r="R55" i="1" s="1"/>
  <c r="AH55" i="1"/>
  <c r="G56" i="1"/>
  <c r="I56" i="1" s="1"/>
  <c r="P56" i="1"/>
  <c r="O56" i="1" s="1"/>
  <c r="T56" i="1"/>
  <c r="V56" i="1" s="1"/>
  <c r="AD56" i="1"/>
  <c r="AC56" i="1" s="1"/>
  <c r="AI56" i="1"/>
  <c r="AH56" i="1" s="1"/>
  <c r="AK56" i="1"/>
  <c r="AJ56" i="1" s="1"/>
  <c r="AM56" i="1"/>
  <c r="AL56" i="1" s="1"/>
  <c r="AN56" i="1" s="1"/>
  <c r="AP56" i="1"/>
  <c r="AO56" i="1" s="1"/>
  <c r="AT56" i="1"/>
  <c r="AS56" i="1" s="1"/>
  <c r="AV56" i="1"/>
  <c r="AU56" i="1" s="1"/>
  <c r="AX56" i="1"/>
  <c r="AW56" i="1" s="1"/>
  <c r="G57" i="1"/>
  <c r="I57" i="1" s="1"/>
  <c r="P57" i="1"/>
  <c r="O57" i="1" s="1"/>
  <c r="Q57" i="1" s="1"/>
  <c r="T57" i="1"/>
  <c r="S57" i="1" s="1"/>
  <c r="AD57" i="1"/>
  <c r="AC57" i="1" s="1"/>
  <c r="AI57" i="1"/>
  <c r="AH57" i="1" s="1"/>
  <c r="AK57" i="1"/>
  <c r="AJ57" i="1" s="1"/>
  <c r="AM57" i="1"/>
  <c r="AL57" i="1" s="1"/>
  <c r="AN57" i="1" s="1"/>
  <c r="AP57" i="1"/>
  <c r="AO57" i="1" s="1"/>
  <c r="AT57" i="1"/>
  <c r="AS57" i="1" s="1"/>
  <c r="AV57" i="1"/>
  <c r="AU57" i="1" s="1"/>
  <c r="AX57" i="1"/>
  <c r="AW57" i="1" s="1"/>
  <c r="AX35" i="1"/>
  <c r="AW35" i="1" s="1"/>
  <c r="AV35" i="1"/>
  <c r="AU35" i="1" s="1"/>
  <c r="AT35" i="1"/>
  <c r="AS35" i="1" s="1"/>
  <c r="AP35" i="1"/>
  <c r="AO35" i="1" s="1"/>
  <c r="AM35" i="1"/>
  <c r="AL35" i="1" s="1"/>
  <c r="AN35" i="1" s="1"/>
  <c r="AK35" i="1"/>
  <c r="AJ35" i="1" s="1"/>
  <c r="AI35" i="1"/>
  <c r="AH35" i="1" s="1"/>
  <c r="T35" i="1"/>
  <c r="V35" i="1" s="1"/>
  <c r="U35" i="1" s="1"/>
  <c r="W35" i="1" s="1"/>
  <c r="AD35" i="1"/>
  <c r="AC35" i="1" s="1"/>
  <c r="P35" i="1"/>
  <c r="O35" i="1" s="1"/>
  <c r="Q35" i="1" s="1"/>
  <c r="G35" i="1"/>
  <c r="I35" i="1" s="1"/>
  <c r="E57" i="1"/>
  <c r="E56" i="1"/>
  <c r="E54" i="1"/>
  <c r="E53" i="1"/>
  <c r="E52" i="1"/>
  <c r="E51" i="1"/>
  <c r="E50" i="1"/>
  <c r="E49" i="1"/>
  <c r="E48" i="1"/>
  <c r="E47" i="1"/>
  <c r="E46" i="1"/>
  <c r="E45" i="1"/>
  <c r="E44" i="1"/>
  <c r="E43" i="1"/>
  <c r="E42" i="1"/>
  <c r="E41" i="1"/>
  <c r="E40" i="1"/>
  <c r="E39" i="1"/>
  <c r="E38" i="1"/>
  <c r="E37" i="1"/>
  <c r="E36" i="1"/>
  <c r="E35" i="1"/>
  <c r="E25" i="1"/>
  <c r="E24" i="1"/>
  <c r="E23" i="1"/>
  <c r="E22" i="1"/>
  <c r="E21" i="1"/>
  <c r="E20" i="1"/>
  <c r="E19" i="1"/>
  <c r="E18" i="1"/>
  <c r="E17" i="1"/>
  <c r="E16" i="1"/>
  <c r="E15" i="1"/>
  <c r="E14" i="1"/>
  <c r="E13" i="1"/>
  <c r="E12" i="1"/>
  <c r="E11" i="1"/>
  <c r="AX25" i="1"/>
  <c r="AX18" i="1"/>
  <c r="AW18" i="1" s="1"/>
  <c r="AX16" i="1"/>
  <c r="AW16" i="1" s="1"/>
  <c r="AX15" i="1"/>
  <c r="AW15" i="1" s="1"/>
  <c r="AX14" i="1"/>
  <c r="AW14" i="1" s="1"/>
  <c r="AX13" i="1"/>
  <c r="AW13" i="1" s="1"/>
  <c r="AX12" i="1"/>
  <c r="AW12" i="1" s="1"/>
  <c r="AX11" i="1"/>
  <c r="AW11" i="1" s="1"/>
  <c r="AW25" i="1"/>
  <c r="AQ12" i="1"/>
  <c r="AR12" i="1"/>
  <c r="AQ13" i="1"/>
  <c r="AR13" i="1"/>
  <c r="AQ14" i="1"/>
  <c r="AR14" i="1"/>
  <c r="AQ15" i="1"/>
  <c r="AR15" i="1"/>
  <c r="AQ19" i="1"/>
  <c r="AR19" i="1"/>
  <c r="AQ20" i="1"/>
  <c r="AR20" i="1"/>
  <c r="AQ21" i="1"/>
  <c r="AR21" i="1"/>
  <c r="AQ22" i="1"/>
  <c r="AR22" i="1"/>
  <c r="AQ23" i="1"/>
  <c r="AR23" i="1"/>
  <c r="AQ24" i="1"/>
  <c r="AR24" i="1"/>
  <c r="AQ25" i="1"/>
  <c r="AR25" i="1"/>
  <c r="AR11" i="1"/>
  <c r="AQ11" i="1"/>
  <c r="AM12" i="1"/>
  <c r="AL12" i="1" s="1"/>
  <c r="AN12" i="1" s="1"/>
  <c r="AM13" i="1"/>
  <c r="AL13" i="1" s="1"/>
  <c r="AN13" i="1" s="1"/>
  <c r="AM14" i="1"/>
  <c r="AL14" i="1" s="1"/>
  <c r="AN14" i="1" s="1"/>
  <c r="AM15" i="1"/>
  <c r="AL15" i="1" s="1"/>
  <c r="AN15" i="1" s="1"/>
  <c r="AM16" i="1"/>
  <c r="AL16" i="1" s="1"/>
  <c r="AN16" i="1" s="1"/>
  <c r="AM17" i="1"/>
  <c r="AL17" i="1" s="1"/>
  <c r="AN17" i="1" s="1"/>
  <c r="AM18" i="1"/>
  <c r="AL18" i="1" s="1"/>
  <c r="AN18" i="1" s="1"/>
  <c r="AM19" i="1"/>
  <c r="AL19" i="1" s="1"/>
  <c r="AN19" i="1" s="1"/>
  <c r="AM20" i="1"/>
  <c r="AL20" i="1" s="1"/>
  <c r="AN20" i="1" s="1"/>
  <c r="AM21" i="1"/>
  <c r="AL21" i="1" s="1"/>
  <c r="AN21" i="1" s="1"/>
  <c r="AM22" i="1"/>
  <c r="AL22" i="1" s="1"/>
  <c r="AN22" i="1" s="1"/>
  <c r="AM23" i="1"/>
  <c r="AL23" i="1" s="1"/>
  <c r="AN23" i="1" s="1"/>
  <c r="AM24" i="1"/>
  <c r="AL24" i="1" s="1"/>
  <c r="AN24" i="1" s="1"/>
  <c r="AM25" i="1"/>
  <c r="AL25" i="1" s="1"/>
  <c r="AN25" i="1" s="1"/>
  <c r="AM11" i="1"/>
  <c r="AL11" i="1" s="1"/>
  <c r="AN11" i="1" s="1"/>
  <c r="AB25" i="1"/>
  <c r="Z25" i="1"/>
  <c r="W22" i="1"/>
  <c r="V12" i="1"/>
  <c r="W13" i="1"/>
  <c r="V14" i="1"/>
  <c r="W15" i="1"/>
  <c r="V16" i="1"/>
  <c r="W17" i="1"/>
  <c r="V18" i="1"/>
  <c r="V19" i="1"/>
  <c r="V20" i="1"/>
  <c r="W21" i="1"/>
  <c r="V22" i="1"/>
  <c r="W23" i="1"/>
  <c r="V24" i="1"/>
  <c r="V11" i="1"/>
  <c r="Q12" i="1"/>
  <c r="R12" i="1"/>
  <c r="Q13" i="1"/>
  <c r="R13" i="1"/>
  <c r="Q14" i="1"/>
  <c r="R14" i="1"/>
  <c r="Q15" i="1"/>
  <c r="R15" i="1"/>
  <c r="Q19" i="1"/>
  <c r="R19" i="1"/>
  <c r="Q20" i="1"/>
  <c r="R20" i="1"/>
  <c r="Q21" i="1"/>
  <c r="R21" i="1"/>
  <c r="Q22" i="1"/>
  <c r="R22" i="1"/>
  <c r="Q23" i="1"/>
  <c r="R23" i="1"/>
  <c r="Q24" i="1"/>
  <c r="R24" i="1"/>
  <c r="Q25" i="1"/>
  <c r="R25" i="1"/>
  <c r="R11" i="1"/>
  <c r="Q11" i="1"/>
  <c r="AX24" i="1"/>
  <c r="AX23" i="1"/>
  <c r="AX22" i="1"/>
  <c r="AX21" i="1"/>
  <c r="AX20" i="1"/>
  <c r="AX19" i="1"/>
  <c r="AX17" i="1"/>
  <c r="AV25" i="1"/>
  <c r="AV24" i="1"/>
  <c r="AV23" i="1"/>
  <c r="AV22" i="1"/>
  <c r="AV21" i="1"/>
  <c r="AV20" i="1"/>
  <c r="AV19" i="1"/>
  <c r="AV18" i="1"/>
  <c r="AV17" i="1"/>
  <c r="AV16" i="1"/>
  <c r="AV15" i="1"/>
  <c r="AV14" i="1"/>
  <c r="AV13" i="1"/>
  <c r="AV12" i="1"/>
  <c r="AV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K11" i="1"/>
  <c r="AD25" i="1"/>
  <c r="AD24" i="1"/>
  <c r="AD23" i="1"/>
  <c r="AD22" i="1"/>
  <c r="AD21" i="1"/>
  <c r="AD20" i="1"/>
  <c r="AD19" i="1"/>
  <c r="AD15" i="1"/>
  <c r="AD14" i="1"/>
  <c r="AD13" i="1"/>
  <c r="AD12" i="1"/>
  <c r="AD11" i="1"/>
  <c r="V25" i="1"/>
  <c r="V21" i="1"/>
  <c r="V17" i="1"/>
  <c r="V13" i="1"/>
  <c r="T25" i="1"/>
  <c r="T24" i="1"/>
  <c r="T23" i="1"/>
  <c r="T22" i="1"/>
  <c r="T21" i="1"/>
  <c r="T20" i="1"/>
  <c r="T19" i="1"/>
  <c r="T18" i="1"/>
  <c r="T17" i="1"/>
  <c r="T16" i="1"/>
  <c r="T15" i="1"/>
  <c r="T14" i="1"/>
  <c r="T13" i="1"/>
  <c r="T12" i="1"/>
  <c r="T11" i="1"/>
  <c r="P25" i="1"/>
  <c r="P24" i="1"/>
  <c r="P23" i="1"/>
  <c r="P22" i="1"/>
  <c r="P21" i="1"/>
  <c r="P20" i="1"/>
  <c r="P19" i="1"/>
  <c r="P15" i="1"/>
  <c r="P14" i="1"/>
  <c r="P13" i="1"/>
  <c r="P12" i="1"/>
  <c r="P11" i="1"/>
  <c r="I25" i="1"/>
  <c r="I24" i="1"/>
  <c r="I23" i="1"/>
  <c r="I22" i="1"/>
  <c r="I21" i="1"/>
  <c r="I20" i="1"/>
  <c r="I19" i="1"/>
  <c r="I18" i="1"/>
  <c r="I17" i="1"/>
  <c r="I16" i="1"/>
  <c r="I15" i="1"/>
  <c r="I14" i="1"/>
  <c r="I13" i="1"/>
  <c r="I12" i="1"/>
  <c r="I11" i="1"/>
  <c r="G12" i="1"/>
  <c r="G13" i="1"/>
  <c r="G14" i="1"/>
  <c r="G15" i="1"/>
  <c r="G16" i="1"/>
  <c r="G17" i="1"/>
  <c r="G18" i="1"/>
  <c r="G19" i="1"/>
  <c r="G20" i="1"/>
  <c r="G21" i="1"/>
  <c r="G22" i="1"/>
  <c r="G23" i="1"/>
  <c r="G24" i="1"/>
  <c r="G25" i="1"/>
  <c r="G11" i="1"/>
  <c r="AO18" i="1" l="1"/>
  <c r="AO17" i="1"/>
  <c r="AO16" i="1"/>
  <c r="AC18" i="1"/>
  <c r="AC17" i="1"/>
  <c r="AC16" i="1"/>
  <c r="W14" i="1"/>
  <c r="W25" i="1"/>
  <c r="O18" i="1"/>
  <c r="O17" i="1"/>
  <c r="O16" i="1"/>
  <c r="S55" i="1"/>
  <c r="U52" i="1"/>
  <c r="W52" i="1" s="1"/>
  <c r="I51" i="1"/>
  <c r="V36" i="1"/>
  <c r="AA36" i="1" s="1"/>
  <c r="V72" i="1"/>
  <c r="AQ52" i="1"/>
  <c r="S43" i="1"/>
  <c r="U70" i="1"/>
  <c r="W70" i="1" s="1"/>
  <c r="AW55" i="1"/>
  <c r="S54" i="1"/>
  <c r="M41" i="1"/>
  <c r="F36" i="1"/>
  <c r="H41" i="1"/>
  <c r="S52" i="1"/>
  <c r="F47" i="1"/>
  <c r="AE39" i="1"/>
  <c r="I67" i="1"/>
  <c r="S70" i="1"/>
  <c r="AQ72" i="1"/>
  <c r="V50" i="1"/>
  <c r="X50" i="1" s="1"/>
  <c r="I38" i="1"/>
  <c r="I37" i="1"/>
  <c r="M37" i="1" s="1"/>
  <c r="F61" i="1"/>
  <c r="AF57" i="1"/>
  <c r="AE57" i="1"/>
  <c r="AF41" i="1"/>
  <c r="AG41" i="1"/>
  <c r="AR62" i="1"/>
  <c r="AQ62" i="1"/>
  <c r="R45" i="1"/>
  <c r="Q45" i="1"/>
  <c r="R37" i="1"/>
  <c r="Q37" i="1"/>
  <c r="AF68" i="1"/>
  <c r="AG68" i="1"/>
  <c r="V57" i="1"/>
  <c r="Y57" i="1" s="1"/>
  <c r="AA52" i="1"/>
  <c r="F46" i="1"/>
  <c r="V62" i="1"/>
  <c r="J65" i="1"/>
  <c r="V65" i="1"/>
  <c r="AB65" i="1" s="1"/>
  <c r="I66" i="1"/>
  <c r="K66" i="1" s="1"/>
  <c r="R67" i="1"/>
  <c r="AR67" i="1"/>
  <c r="N46" i="1"/>
  <c r="S42" i="1"/>
  <c r="AE70" i="1"/>
  <c r="H53" i="1"/>
  <c r="J46" i="1"/>
  <c r="S39" i="1"/>
  <c r="F65" i="1"/>
  <c r="R65" i="1"/>
  <c r="AR65" i="1"/>
  <c r="N67" i="1"/>
  <c r="V67" i="1"/>
  <c r="AB67" i="1" s="1"/>
  <c r="I68" i="1"/>
  <c r="K68" i="1" s="1"/>
  <c r="Y25" i="1"/>
  <c r="V23" i="1"/>
  <c r="W18" i="1"/>
  <c r="X25" i="1"/>
  <c r="V15" i="1"/>
  <c r="AR57" i="1"/>
  <c r="AQ57" i="1"/>
  <c r="Y54" i="1"/>
  <c r="AA54" i="1"/>
  <c r="R52" i="1"/>
  <c r="Q52" i="1"/>
  <c r="K51" i="1"/>
  <c r="H51" i="1"/>
  <c r="M51" i="1"/>
  <c r="J51" i="1"/>
  <c r="R43" i="1"/>
  <c r="Q43" i="1"/>
  <c r="K38" i="1"/>
  <c r="J38" i="1"/>
  <c r="L38" i="1"/>
  <c r="H38" i="1"/>
  <c r="M38" i="1"/>
  <c r="AG62" i="1"/>
  <c r="AE62" i="1"/>
  <c r="AR64" i="1"/>
  <c r="AQ64" i="1"/>
  <c r="AR68" i="1"/>
  <c r="AQ68" i="1"/>
  <c r="S69" i="1"/>
  <c r="V69" i="1"/>
  <c r="X69" i="1" s="1"/>
  <c r="W16" i="1"/>
  <c r="U57" i="1"/>
  <c r="W57" i="1" s="1"/>
  <c r="R54" i="1"/>
  <c r="Q44" i="1"/>
  <c r="R44" i="1"/>
  <c r="Q40" i="1"/>
  <c r="R40" i="1"/>
  <c r="AR39" i="1"/>
  <c r="AQ39" i="1"/>
  <c r="AE37" i="1"/>
  <c r="AG37" i="1"/>
  <c r="R64" i="1"/>
  <c r="Q64" i="1"/>
  <c r="F70" i="1"/>
  <c r="I70" i="1"/>
  <c r="AR70" i="1"/>
  <c r="AQ70" i="1"/>
  <c r="AG72" i="1"/>
  <c r="AE72" i="1"/>
  <c r="AA41" i="1"/>
  <c r="X41" i="1"/>
  <c r="F50" i="1"/>
  <c r="I50" i="1"/>
  <c r="AF43" i="1"/>
  <c r="AE43" i="1"/>
  <c r="W19" i="1"/>
  <c r="W11" i="1"/>
  <c r="AA25" i="1"/>
  <c r="S35" i="1"/>
  <c r="R35" i="1"/>
  <c r="F56" i="1"/>
  <c r="I54" i="1"/>
  <c r="H54" i="1" s="1"/>
  <c r="F53" i="1"/>
  <c r="F52" i="1"/>
  <c r="I52" i="1"/>
  <c r="N51" i="1"/>
  <c r="R50" i="1"/>
  <c r="Q50" i="1"/>
  <c r="I49" i="1"/>
  <c r="F49" i="1"/>
  <c r="AQ48" i="1"/>
  <c r="V48" i="1"/>
  <c r="Z48" i="1" s="1"/>
  <c r="S48" i="1"/>
  <c r="J37" i="1"/>
  <c r="S61" i="1"/>
  <c r="V61" i="1"/>
  <c r="AB61" i="1" s="1"/>
  <c r="V66" i="1"/>
  <c r="Z66" i="1" s="1"/>
  <c r="S66" i="1"/>
  <c r="R68" i="1"/>
  <c r="Q68" i="1"/>
  <c r="I69" i="1"/>
  <c r="H69" i="1" s="1"/>
  <c r="F69" i="1"/>
  <c r="R70" i="1"/>
  <c r="Q70" i="1"/>
  <c r="S71" i="1"/>
  <c r="V71" i="1"/>
  <c r="Z71" i="1" s="1"/>
  <c r="H40" i="1"/>
  <c r="N40" i="1"/>
  <c r="Y40" i="1"/>
  <c r="S40" i="1"/>
  <c r="R66" i="1"/>
  <c r="Q66" i="1"/>
  <c r="S68" i="1"/>
  <c r="V68" i="1"/>
  <c r="AB72" i="1"/>
  <c r="AA72" i="1"/>
  <c r="U72" i="1"/>
  <c r="W72" i="1" s="1"/>
  <c r="Y72" i="1"/>
  <c r="W24" i="1"/>
  <c r="W20" i="1"/>
  <c r="W12" i="1"/>
  <c r="AF48" i="1"/>
  <c r="AE48" i="1"/>
  <c r="AF46" i="1"/>
  <c r="AE46" i="1"/>
  <c r="N53" i="1"/>
  <c r="AF52" i="1"/>
  <c r="AE52" i="1"/>
  <c r="L51" i="1"/>
  <c r="Q46" i="1"/>
  <c r="R46" i="1"/>
  <c r="AG45" i="1"/>
  <c r="AQ44" i="1"/>
  <c r="AR44" i="1"/>
  <c r="AG43" i="1"/>
  <c r="N38" i="1"/>
  <c r="K61" i="1"/>
  <c r="N61" i="1"/>
  <c r="H61" i="1"/>
  <c r="L61" i="1"/>
  <c r="AB62" i="1"/>
  <c r="AA62" i="1"/>
  <c r="U62" i="1"/>
  <c r="W62" i="1" s="1"/>
  <c r="Y62" i="1"/>
  <c r="V64" i="1"/>
  <c r="AA64" i="1" s="1"/>
  <c r="S64" i="1"/>
  <c r="AF66" i="1"/>
  <c r="AE66" i="1"/>
  <c r="AR66" i="1"/>
  <c r="AQ66" i="1"/>
  <c r="F71" i="1"/>
  <c r="I71" i="1"/>
  <c r="AR42" i="1"/>
  <c r="R42" i="1"/>
  <c r="F63" i="1"/>
  <c r="L67" i="1"/>
  <c r="F73" i="1"/>
  <c r="AG39" i="1"/>
  <c r="S37" i="1"/>
  <c r="I64" i="1"/>
  <c r="K64" i="1" s="1"/>
  <c r="Z67" i="1"/>
  <c r="R69" i="1"/>
  <c r="AR69" i="1"/>
  <c r="R71" i="1"/>
  <c r="Z41" i="1"/>
  <c r="W41" i="1"/>
  <c r="AA43" i="1"/>
  <c r="AB41" i="1"/>
  <c r="AR61" i="1"/>
  <c r="AQ61" i="1"/>
  <c r="AG63" i="1"/>
  <c r="AF63" i="1"/>
  <c r="AE63" i="1"/>
  <c r="AR63" i="1"/>
  <c r="AQ63" i="1"/>
  <c r="AF64" i="1"/>
  <c r="AG64" i="1"/>
  <c r="AE64" i="1"/>
  <c r="AF61" i="1"/>
  <c r="AE61" i="1"/>
  <c r="AG61" i="1"/>
  <c r="M62" i="1"/>
  <c r="L62" i="1"/>
  <c r="H62" i="1"/>
  <c r="K62" i="1"/>
  <c r="N62" i="1"/>
  <c r="J62" i="1"/>
  <c r="N63" i="1"/>
  <c r="J63" i="1"/>
  <c r="M63" i="1"/>
  <c r="L63" i="1"/>
  <c r="H63" i="1"/>
  <c r="K63" i="1"/>
  <c r="R61" i="1"/>
  <c r="Q61" i="1"/>
  <c r="R63" i="1"/>
  <c r="Q63" i="1"/>
  <c r="Z63" i="1"/>
  <c r="Y63" i="1"/>
  <c r="U63" i="1"/>
  <c r="W63" i="1" s="1"/>
  <c r="AB63" i="1"/>
  <c r="X63" i="1"/>
  <c r="AA63" i="1"/>
  <c r="AB64" i="1"/>
  <c r="M61" i="1"/>
  <c r="Y61" i="1"/>
  <c r="F62" i="1"/>
  <c r="R62" i="1"/>
  <c r="Z62" i="1"/>
  <c r="S63" i="1"/>
  <c r="H65" i="1"/>
  <c r="X67" i="1"/>
  <c r="AR71" i="1"/>
  <c r="AQ71" i="1"/>
  <c r="AG73" i="1"/>
  <c r="AF73" i="1"/>
  <c r="AE73" i="1"/>
  <c r="AR73" i="1"/>
  <c r="AQ73" i="1"/>
  <c r="AF71" i="1"/>
  <c r="AE71" i="1"/>
  <c r="AG71" i="1"/>
  <c r="M72" i="1"/>
  <c r="L72" i="1"/>
  <c r="H72" i="1"/>
  <c r="K72" i="1"/>
  <c r="N72" i="1"/>
  <c r="J72" i="1"/>
  <c r="N73" i="1"/>
  <c r="J73" i="1"/>
  <c r="M73" i="1"/>
  <c r="L73" i="1"/>
  <c r="H73" i="1"/>
  <c r="K73" i="1"/>
  <c r="X62" i="1"/>
  <c r="AF62" i="1"/>
  <c r="AA66" i="1"/>
  <c r="AG66" i="1"/>
  <c r="AE68" i="1"/>
  <c r="Z70" i="1"/>
  <c r="AB70" i="1"/>
  <c r="X70" i="1"/>
  <c r="AA70" i="1"/>
  <c r="AG70" i="1"/>
  <c r="R73" i="1"/>
  <c r="Q73" i="1"/>
  <c r="M65" i="1"/>
  <c r="K65" i="1"/>
  <c r="N65" i="1"/>
  <c r="AA65" i="1"/>
  <c r="AG65" i="1"/>
  <c r="AE65" i="1"/>
  <c r="AA67" i="1"/>
  <c r="Y67" i="1"/>
  <c r="U67" i="1"/>
  <c r="W67" i="1" s="1"/>
  <c r="AE67" i="1"/>
  <c r="AG67" i="1"/>
  <c r="AG69" i="1"/>
  <c r="AE69" i="1"/>
  <c r="N70" i="1"/>
  <c r="J70" i="1"/>
  <c r="L70" i="1"/>
  <c r="H70" i="1"/>
  <c r="Z73" i="1"/>
  <c r="Y73" i="1"/>
  <c r="U73" i="1"/>
  <c r="W73" i="1" s="1"/>
  <c r="AB73" i="1"/>
  <c r="X73" i="1"/>
  <c r="AA73" i="1"/>
  <c r="M67" i="1"/>
  <c r="M71" i="1"/>
  <c r="F72" i="1"/>
  <c r="R72" i="1"/>
  <c r="Z72" i="1"/>
  <c r="S73" i="1"/>
  <c r="X72" i="1"/>
  <c r="AF72" i="1"/>
  <c r="Q55" i="1"/>
  <c r="M55" i="1"/>
  <c r="H57" i="1"/>
  <c r="L57" i="1"/>
  <c r="K57" i="1"/>
  <c r="M57" i="1"/>
  <c r="J57" i="1"/>
  <c r="N57" i="1"/>
  <c r="AF56" i="1"/>
  <c r="AG56" i="1"/>
  <c r="AE56" i="1"/>
  <c r="U56" i="1"/>
  <c r="W56" i="1" s="1"/>
  <c r="Y56" i="1"/>
  <c r="Z56" i="1"/>
  <c r="AA56" i="1"/>
  <c r="X56" i="1"/>
  <c r="AB56" i="1"/>
  <c r="AQ54" i="1"/>
  <c r="AR54" i="1"/>
  <c r="Q56" i="1"/>
  <c r="R56" i="1"/>
  <c r="AF54" i="1"/>
  <c r="AE54" i="1"/>
  <c r="AG54" i="1"/>
  <c r="Z55" i="1"/>
  <c r="AA55" i="1"/>
  <c r="X55" i="1"/>
  <c r="AB55" i="1"/>
  <c r="U55" i="1"/>
  <c r="W55" i="1" s="1"/>
  <c r="Y55" i="1"/>
  <c r="M56" i="1"/>
  <c r="J56" i="1"/>
  <c r="N56" i="1"/>
  <c r="K56" i="1"/>
  <c r="H56" i="1"/>
  <c r="L56" i="1"/>
  <c r="AQ56" i="1"/>
  <c r="AR56" i="1"/>
  <c r="R57" i="1"/>
  <c r="F57" i="1"/>
  <c r="S56" i="1"/>
  <c r="AR55" i="1"/>
  <c r="AF55" i="1"/>
  <c r="L55" i="1"/>
  <c r="H55" i="1"/>
  <c r="Z54" i="1"/>
  <c r="U54" i="1"/>
  <c r="W54" i="1" s="1"/>
  <c r="AG53" i="1"/>
  <c r="AE53" i="1"/>
  <c r="V53" i="1"/>
  <c r="M53" i="1"/>
  <c r="K53" i="1"/>
  <c r="AE51" i="1"/>
  <c r="AG51" i="1"/>
  <c r="V51" i="1"/>
  <c r="AG50" i="1"/>
  <c r="AG49" i="1"/>
  <c r="AE49" i="1"/>
  <c r="V49" i="1"/>
  <c r="M49" i="1"/>
  <c r="K49" i="1"/>
  <c r="R47" i="1"/>
  <c r="Q47" i="1"/>
  <c r="AG57" i="1"/>
  <c r="AE55" i="1"/>
  <c r="K55" i="1"/>
  <c r="J52" i="1"/>
  <c r="N52" i="1"/>
  <c r="H52" i="1"/>
  <c r="L52" i="1"/>
  <c r="AE50" i="1"/>
  <c r="H50" i="1"/>
  <c r="L50" i="1"/>
  <c r="J50" i="1"/>
  <c r="N50" i="1"/>
  <c r="J47" i="1"/>
  <c r="N47" i="1"/>
  <c r="K47" i="1"/>
  <c r="H47" i="1"/>
  <c r="L47" i="1"/>
  <c r="M47" i="1"/>
  <c r="N55" i="1"/>
  <c r="AR53" i="1"/>
  <c r="R53" i="1"/>
  <c r="J53" i="1"/>
  <c r="AG52" i="1"/>
  <c r="Z52" i="1"/>
  <c r="X52" i="1"/>
  <c r="AB52" i="1"/>
  <c r="AR51" i="1"/>
  <c r="R51" i="1"/>
  <c r="AQ50" i="1"/>
  <c r="AR49" i="1"/>
  <c r="R49" i="1"/>
  <c r="M48" i="1"/>
  <c r="J48" i="1"/>
  <c r="N48" i="1"/>
  <c r="K48" i="1"/>
  <c r="H48" i="1"/>
  <c r="L48" i="1"/>
  <c r="AQ47" i="1"/>
  <c r="AR47" i="1"/>
  <c r="AE47" i="1"/>
  <c r="AF47" i="1"/>
  <c r="AG47" i="1"/>
  <c r="X54" i="1"/>
  <c r="AB54" i="1"/>
  <c r="Z47" i="1"/>
  <c r="AA47" i="1"/>
  <c r="X47" i="1"/>
  <c r="AB47" i="1"/>
  <c r="U47" i="1"/>
  <c r="W47" i="1" s="1"/>
  <c r="Y47" i="1"/>
  <c r="V46" i="1"/>
  <c r="AE45" i="1"/>
  <c r="Y45" i="1"/>
  <c r="AB42" i="1"/>
  <c r="AE41" i="1"/>
  <c r="Q41" i="1"/>
  <c r="AE40" i="1"/>
  <c r="AG40" i="1"/>
  <c r="J40" i="1"/>
  <c r="K40" i="1"/>
  <c r="L40" i="1"/>
  <c r="M40" i="1"/>
  <c r="Q38" i="1"/>
  <c r="R38" i="1"/>
  <c r="M46" i="1"/>
  <c r="K46" i="1"/>
  <c r="AQ45" i="1"/>
  <c r="AE44" i="1"/>
  <c r="AG44" i="1"/>
  <c r="AA44" i="1"/>
  <c r="W44" i="1"/>
  <c r="Y44" i="1"/>
  <c r="X43" i="1"/>
  <c r="AB43" i="1"/>
  <c r="Z43" i="1"/>
  <c r="Z42" i="1"/>
  <c r="AQ41" i="1"/>
  <c r="J41" i="1"/>
  <c r="N41" i="1"/>
  <c r="L41" i="1"/>
  <c r="AE36" i="1"/>
  <c r="AF36" i="1"/>
  <c r="AG36" i="1"/>
  <c r="R36" i="1"/>
  <c r="Q36" i="1"/>
  <c r="R48" i="1"/>
  <c r="F48" i="1"/>
  <c r="S47" i="1"/>
  <c r="AR46" i="1"/>
  <c r="L46" i="1"/>
  <c r="AB44" i="1"/>
  <c r="Y43" i="1"/>
  <c r="AR40" i="1"/>
  <c r="AA39" i="1"/>
  <c r="X39" i="1"/>
  <c r="AB39" i="1"/>
  <c r="U39" i="1"/>
  <c r="W39" i="1" s="1"/>
  <c r="Y39" i="1"/>
  <c r="Z39" i="1"/>
  <c r="K39" i="1"/>
  <c r="H39" i="1"/>
  <c r="L39" i="1"/>
  <c r="M39" i="1"/>
  <c r="J39" i="1"/>
  <c r="N39" i="1"/>
  <c r="AR38" i="1"/>
  <c r="AQ38" i="1"/>
  <c r="AF38" i="1"/>
  <c r="AG38" i="1"/>
  <c r="AE38" i="1"/>
  <c r="AQ36" i="1"/>
  <c r="AR36" i="1"/>
  <c r="J36" i="1"/>
  <c r="N36" i="1"/>
  <c r="K36" i="1"/>
  <c r="H36" i="1"/>
  <c r="L36" i="1"/>
  <c r="M36" i="1"/>
  <c r="Z45" i="1"/>
  <c r="X45" i="1"/>
  <c r="AB45" i="1"/>
  <c r="Z44" i="1"/>
  <c r="AQ43" i="1"/>
  <c r="AG42" i="1"/>
  <c r="AE42" i="1"/>
  <c r="W42" i="1"/>
  <c r="Y42" i="1"/>
  <c r="AA42" i="1"/>
  <c r="X38" i="1"/>
  <c r="AB38" i="1"/>
  <c r="U38" i="1"/>
  <c r="W38" i="1" s="1"/>
  <c r="Y38" i="1"/>
  <c r="Z38" i="1"/>
  <c r="AA38" i="1"/>
  <c r="U37" i="1"/>
  <c r="W37" i="1" s="1"/>
  <c r="Y37" i="1"/>
  <c r="Z37" i="1"/>
  <c r="AA37" i="1"/>
  <c r="X37" i="1"/>
  <c r="AB37" i="1"/>
  <c r="R39" i="1"/>
  <c r="F39" i="1"/>
  <c r="S38" i="1"/>
  <c r="AR37" i="1"/>
  <c r="AF37" i="1"/>
  <c r="X36" i="1"/>
  <c r="AQ35" i="1"/>
  <c r="AR35" i="1"/>
  <c r="F35" i="1"/>
  <c r="X61" i="1" l="1"/>
  <c r="U61" i="1"/>
  <c r="W61" i="1" s="1"/>
  <c r="Z36" i="1"/>
  <c r="AB36" i="1"/>
  <c r="AB48" i="1"/>
  <c r="AA61" i="1"/>
  <c r="U36" i="1"/>
  <c r="W36" i="1" s="1"/>
  <c r="Y36" i="1"/>
  <c r="Y48" i="1"/>
  <c r="Z61" i="1"/>
  <c r="N37" i="1"/>
  <c r="AA69" i="1"/>
  <c r="H37" i="1"/>
  <c r="Y69" i="1"/>
  <c r="W40" i="1"/>
  <c r="N54" i="1"/>
  <c r="U69" i="1"/>
  <c r="W69" i="1" s="1"/>
  <c r="H66" i="1"/>
  <c r="K37" i="1"/>
  <c r="L37" i="1"/>
  <c r="M69" i="1"/>
  <c r="U64" i="1"/>
  <c r="W64" i="1" s="1"/>
  <c r="AB50" i="1"/>
  <c r="X48" i="1"/>
  <c r="U48" i="1"/>
  <c r="W48" i="1" s="1"/>
  <c r="L68" i="1"/>
  <c r="AA48" i="1"/>
  <c r="L66" i="1"/>
  <c r="Y50" i="1"/>
  <c r="Z57" i="1"/>
  <c r="Z50" i="1"/>
  <c r="U50" i="1"/>
  <c r="W50" i="1" s="1"/>
  <c r="AB57" i="1"/>
  <c r="J66" i="1"/>
  <c r="H64" i="1"/>
  <c r="AA50" i="1"/>
  <c r="X71" i="1"/>
  <c r="N66" i="1"/>
  <c r="M66" i="1"/>
  <c r="K67" i="1"/>
  <c r="J67" i="1"/>
  <c r="H67" i="1"/>
  <c r="X40" i="1"/>
  <c r="J54" i="1"/>
  <c r="J68" i="1"/>
  <c r="U65" i="1"/>
  <c r="W65" i="1" s="1"/>
  <c r="X66" i="1"/>
  <c r="X65" i="1"/>
  <c r="Y64" i="1"/>
  <c r="L54" i="1"/>
  <c r="N69" i="1"/>
  <c r="N68" i="1"/>
  <c r="Y65" i="1"/>
  <c r="AB66" i="1"/>
  <c r="Z64" i="1"/>
  <c r="Z65" i="1"/>
  <c r="AA40" i="1"/>
  <c r="K69" i="1"/>
  <c r="H68" i="1"/>
  <c r="X64" i="1"/>
  <c r="M68" i="1"/>
  <c r="X57" i="1"/>
  <c r="AA57" i="1"/>
  <c r="AB68" i="1"/>
  <c r="AA68" i="1"/>
  <c r="U68" i="1"/>
  <c r="W68" i="1" s="1"/>
  <c r="Y68" i="1"/>
  <c r="Z68" i="1"/>
  <c r="U71" i="1"/>
  <c r="W71" i="1" s="1"/>
  <c r="AB71" i="1"/>
  <c r="N64" i="1"/>
  <c r="Z40" i="1"/>
  <c r="AB40" i="1"/>
  <c r="L69" i="1"/>
  <c r="J69" i="1"/>
  <c r="Y66" i="1"/>
  <c r="U66" i="1"/>
  <c r="W66" i="1" s="1"/>
  <c r="K54" i="1"/>
  <c r="M54" i="1"/>
  <c r="Y71" i="1"/>
  <c r="J64" i="1"/>
  <c r="M64" i="1"/>
  <c r="K71" i="1"/>
  <c r="J71" i="1"/>
  <c r="N71" i="1"/>
  <c r="H71" i="1"/>
  <c r="L71" i="1"/>
  <c r="H49" i="1"/>
  <c r="L49" i="1"/>
  <c r="N49" i="1"/>
  <c r="J49" i="1"/>
  <c r="K52" i="1"/>
  <c r="M52" i="1"/>
  <c r="X68" i="1"/>
  <c r="AA71" i="1"/>
  <c r="L64" i="1"/>
  <c r="K50" i="1"/>
  <c r="M50" i="1"/>
  <c r="K70" i="1"/>
  <c r="M70" i="1"/>
  <c r="AB69" i="1"/>
  <c r="Z69" i="1"/>
  <c r="U53" i="1"/>
  <c r="W53" i="1" s="1"/>
  <c r="Y53" i="1"/>
  <c r="AA53" i="1"/>
  <c r="X53" i="1"/>
  <c r="Z53" i="1"/>
  <c r="AB53" i="1"/>
  <c r="J45" i="1"/>
  <c r="N45" i="1"/>
  <c r="L45" i="1"/>
  <c r="K45" i="1"/>
  <c r="M45" i="1"/>
  <c r="U46" i="1"/>
  <c r="W46" i="1" s="1"/>
  <c r="AA46" i="1"/>
  <c r="X46" i="1"/>
  <c r="AB46" i="1"/>
  <c r="Y46" i="1"/>
  <c r="Z46" i="1"/>
  <c r="L43" i="1"/>
  <c r="J43" i="1"/>
  <c r="N43" i="1"/>
  <c r="K43" i="1"/>
  <c r="M43" i="1"/>
  <c r="U49" i="1"/>
  <c r="W49" i="1" s="1"/>
  <c r="Y49" i="1"/>
  <c r="AA49" i="1"/>
  <c r="X49" i="1"/>
  <c r="Z49" i="1"/>
  <c r="AB49" i="1"/>
  <c r="AA51" i="1"/>
  <c r="U51" i="1"/>
  <c r="W51" i="1" s="1"/>
  <c r="Y51" i="1"/>
  <c r="X51" i="1"/>
  <c r="Z51" i="1"/>
  <c r="AB51" i="1"/>
  <c r="AD18" i="1" l="1"/>
  <c r="AD17" i="1"/>
  <c r="AD16" i="1"/>
  <c r="AP16" i="1" l="1"/>
  <c r="AR16" i="1"/>
  <c r="AQ16" i="1"/>
  <c r="AP17" i="1"/>
  <c r="AR17" i="1"/>
  <c r="AQ17" i="1"/>
  <c r="P17" i="1"/>
  <c r="R17" i="1"/>
  <c r="Q17" i="1"/>
  <c r="P18" i="1"/>
  <c r="Q18" i="1"/>
  <c r="R18" i="1"/>
  <c r="P16" i="1"/>
  <c r="Q16" i="1"/>
  <c r="R16" i="1"/>
  <c r="AP18" i="1"/>
  <c r="AR18" i="1"/>
  <c r="AQ18" i="1"/>
  <c r="AV31" i="1"/>
  <c r="T31" i="1"/>
  <c r="R31" i="1"/>
  <c r="Q31" i="1"/>
  <c r="P31" i="1"/>
  <c r="AV30" i="1"/>
  <c r="T30" i="1"/>
  <c r="R30" i="1"/>
  <c r="Q30" i="1"/>
  <c r="P30" i="1"/>
  <c r="R29" i="1"/>
  <c r="Q29" i="1"/>
  <c r="R28" i="1"/>
  <c r="Q28" i="1"/>
  <c r="R27" i="1"/>
  <c r="Q27" i="1"/>
  <c r="R26" i="1"/>
  <c r="Q26" i="1"/>
  <c r="D39" i="1" l="1"/>
  <c r="D40" i="1"/>
  <c r="D41" i="1"/>
  <c r="D42" i="1"/>
  <c r="D43" i="1"/>
  <c r="N35" i="1" l="1"/>
  <c r="M35" i="1"/>
  <c r="L35" i="1"/>
  <c r="K35" i="1"/>
  <c r="J35" i="1"/>
  <c r="H35" i="1"/>
  <c r="L12" i="1"/>
  <c r="K13" i="1"/>
  <c r="K14" i="1"/>
  <c r="K15" i="1"/>
  <c r="K16" i="1"/>
  <c r="K17" i="1"/>
  <c r="K18" i="1"/>
  <c r="L19" i="1"/>
  <c r="L20" i="1"/>
  <c r="M21" i="1"/>
  <c r="L22" i="1"/>
  <c r="K23" i="1"/>
  <c r="K24" i="1"/>
  <c r="J25" i="1"/>
  <c r="N11" i="1"/>
  <c r="N24" i="1" l="1"/>
  <c r="J24" i="1"/>
  <c r="M25" i="1"/>
  <c r="L25" i="1"/>
  <c r="K25" i="1"/>
  <c r="N25" i="1"/>
  <c r="M24" i="1"/>
  <c r="L24" i="1"/>
  <c r="N23" i="1"/>
  <c r="J23" i="1"/>
  <c r="M23" i="1"/>
  <c r="L23" i="1"/>
  <c r="N22" i="1"/>
  <c r="J22" i="1"/>
  <c r="K22" i="1"/>
  <c r="M22" i="1"/>
  <c r="L21" i="1"/>
  <c r="K21" i="1"/>
  <c r="N21" i="1"/>
  <c r="J21" i="1"/>
  <c r="K20" i="1"/>
  <c r="N20" i="1"/>
  <c r="J20" i="1"/>
  <c r="M20" i="1"/>
  <c r="K19" i="1"/>
  <c r="N19" i="1"/>
  <c r="J19" i="1"/>
  <c r="M19" i="1"/>
  <c r="N18" i="1"/>
  <c r="J18" i="1"/>
  <c r="M18" i="1"/>
  <c r="L18" i="1"/>
  <c r="N17" i="1"/>
  <c r="J17" i="1"/>
  <c r="M17" i="1"/>
  <c r="L17" i="1"/>
  <c r="N16" i="1"/>
  <c r="J16" i="1"/>
  <c r="M16" i="1"/>
  <c r="L16" i="1"/>
  <c r="N15" i="1"/>
  <c r="J15" i="1"/>
  <c r="M15" i="1"/>
  <c r="L15" i="1"/>
  <c r="N14" i="1"/>
  <c r="J14" i="1"/>
  <c r="M14" i="1"/>
  <c r="L14" i="1"/>
  <c r="N13" i="1"/>
  <c r="J13" i="1"/>
  <c r="M13" i="1"/>
  <c r="L13" i="1"/>
  <c r="K12" i="1"/>
  <c r="N12" i="1"/>
  <c r="J12" i="1"/>
  <c r="M12" i="1"/>
  <c r="M11" i="1"/>
  <c r="L11" i="1"/>
  <c r="J11" i="1"/>
  <c r="K11" i="1"/>
  <c r="AF35" i="1" l="1"/>
  <c r="AF12" i="1"/>
  <c r="AF13" i="1"/>
  <c r="AF14" i="1"/>
  <c r="AF15" i="1"/>
  <c r="AF16" i="1"/>
  <c r="AF17" i="1"/>
  <c r="AF18" i="1"/>
  <c r="AF19" i="1"/>
  <c r="AF20" i="1"/>
  <c r="AF21" i="1"/>
  <c r="AF22" i="1"/>
  <c r="AF23" i="1"/>
  <c r="AF24" i="1"/>
  <c r="AF25" i="1"/>
  <c r="AF11" i="1"/>
  <c r="AE21" i="1" l="1"/>
  <c r="AG21" i="1"/>
  <c r="AE18" i="1"/>
  <c r="AG18" i="1"/>
  <c r="AE25" i="1"/>
  <c r="AG25" i="1"/>
  <c r="AE24" i="1"/>
  <c r="AG24" i="1"/>
  <c r="AE16" i="1"/>
  <c r="AG16" i="1"/>
  <c r="AE20" i="1"/>
  <c r="AG20" i="1"/>
  <c r="AG19" i="1"/>
  <c r="AE19" i="1"/>
  <c r="AE17" i="1"/>
  <c r="AG17" i="1"/>
  <c r="AE23" i="1"/>
  <c r="AG23" i="1"/>
  <c r="AE22" i="1"/>
  <c r="AG22" i="1"/>
  <c r="AG35" i="1"/>
  <c r="AE35" i="1"/>
  <c r="AE12" i="1"/>
  <c r="AG12" i="1"/>
  <c r="AE13" i="1"/>
  <c r="AG13" i="1"/>
  <c r="AE14" i="1"/>
  <c r="AG14" i="1"/>
  <c r="AE15" i="1"/>
  <c r="AG15" i="1"/>
  <c r="AG11" i="1"/>
  <c r="AE11" i="1"/>
  <c r="Y11" i="1"/>
  <c r="D55" i="1"/>
  <c r="AB35" i="1"/>
  <c r="Y35" i="1"/>
  <c r="Z35" i="1"/>
  <c r="AA35" i="1"/>
  <c r="X35" i="1"/>
  <c r="D36" i="1"/>
  <c r="D37" i="1"/>
  <c r="D38" i="1"/>
  <c r="D44" i="1"/>
  <c r="D45" i="1"/>
  <c r="D46" i="1"/>
  <c r="D47" i="1"/>
  <c r="D48" i="1"/>
  <c r="D49" i="1"/>
  <c r="D50" i="1"/>
  <c r="D51" i="1"/>
  <c r="D52" i="1"/>
  <c r="D53" i="1"/>
  <c r="D54" i="1"/>
  <c r="D56" i="1"/>
  <c r="D57" i="1"/>
  <c r="D35" i="1"/>
  <c r="D12" i="1"/>
  <c r="D13" i="1"/>
  <c r="D14" i="1"/>
  <c r="D15" i="1"/>
  <c r="D16" i="1"/>
  <c r="D17" i="1"/>
  <c r="D18" i="1"/>
  <c r="D19" i="1"/>
  <c r="D20" i="1"/>
  <c r="D21" i="1"/>
  <c r="D22" i="1"/>
  <c r="D23" i="1"/>
  <c r="D24" i="1"/>
  <c r="D25" i="1"/>
  <c r="D11" i="1"/>
  <c r="X12" i="1"/>
  <c r="Z13" i="1"/>
  <c r="AB14" i="1"/>
  <c r="AB15" i="1"/>
  <c r="Y16" i="1"/>
  <c r="AB18" i="1"/>
  <c r="Z19" i="1"/>
  <c r="AA20" i="1"/>
  <c r="AB21" i="1"/>
  <c r="Y22" i="1"/>
  <c r="Y23" i="1"/>
  <c r="Y24" i="1"/>
  <c r="Y17" i="1"/>
  <c r="AA14" i="1" l="1"/>
  <c r="X19" i="1"/>
  <c r="X11" i="1"/>
  <c r="AB19" i="1"/>
  <c r="AB11" i="1"/>
  <c r="Z20" i="1"/>
  <c r="Z12" i="1"/>
  <c r="Y14" i="1"/>
  <c r="AB12" i="1"/>
  <c r="Z15" i="1"/>
  <c r="Y15" i="1"/>
  <c r="AA24" i="1"/>
  <c r="Z24" i="1"/>
  <c r="AA23" i="1"/>
  <c r="Z23" i="1"/>
  <c r="AB23" i="1"/>
  <c r="AB22" i="1"/>
  <c r="Z21" i="1"/>
  <c r="X21" i="1"/>
  <c r="X20" i="1"/>
  <c r="AB20" i="1"/>
  <c r="AA19" i="1"/>
  <c r="Z18" i="1"/>
  <c r="X18" i="1"/>
  <c r="AA16" i="1"/>
  <c r="AB16" i="1"/>
  <c r="AA15" i="1"/>
  <c r="X14" i="1"/>
  <c r="Z14" i="1"/>
  <c r="Z11" i="1"/>
  <c r="AB13" i="1"/>
  <c r="Y18" i="1"/>
  <c r="X13" i="1"/>
  <c r="AA13" i="1"/>
  <c r="X16" i="1"/>
  <c r="Y12" i="1"/>
  <c r="Z22" i="1"/>
  <c r="AA11" i="1"/>
  <c r="AA21" i="1"/>
  <c r="Y13" i="1"/>
  <c r="AA22" i="1"/>
  <c r="AA12" i="1"/>
  <c r="Z16" i="1"/>
  <c r="X15" i="1"/>
  <c r="AA18" i="1"/>
  <c r="AB24" i="1"/>
  <c r="AB17" i="1"/>
  <c r="Z17" i="1"/>
  <c r="AA17" i="1"/>
</calcChain>
</file>

<file path=xl/sharedStrings.xml><?xml version="1.0" encoding="utf-8"?>
<sst xmlns="http://schemas.openxmlformats.org/spreadsheetml/2006/main" count="316" uniqueCount="215">
  <si>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</si>
  <si>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</si>
  <si>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</si>
  <si>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</si>
  <si>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</si>
  <si>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</si>
  <si>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</si>
  <si>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</si>
  <si>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</si>
  <si>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</si>
  <si>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</si>
  <si>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</si>
  <si>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</si>
  <si>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</si>
  <si>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</si>
  <si>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</si>
  <si>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</si>
  <si>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</si>
  <si>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</si>
  <si>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</si>
  <si>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</si>
  <si>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</si>
  <si>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</si>
  <si>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</si>
  <si>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</si>
  <si>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</si>
  <si>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1206</t>
  </si>
  <si>
    <t>1210</t>
  </si>
  <si>
    <t>1205</t>
  </si>
  <si>
    <t>Telephone consultation (all hours)</t>
  </si>
  <si>
    <t>Intensive care: Category 3 (ICU): Cases with multiple organ failure or Category 2 patients which may require multidisciplinary intervention: Subsequent days (per involved practitioner)</t>
  </si>
  <si>
    <t>0133</t>
  </si>
  <si>
    <t>0733</t>
  </si>
  <si>
    <t>0735</t>
  </si>
  <si>
    <t>2717</t>
  </si>
  <si>
    <t>2711</t>
  </si>
  <si>
    <t>0713</t>
  </si>
  <si>
    <t>2712</t>
  </si>
  <si>
    <t>6010</t>
  </si>
  <si>
    <t>2707</t>
  </si>
  <si>
    <t>0730</t>
  </si>
  <si>
    <t>3284</t>
  </si>
  <si>
    <t>6011</t>
  </si>
  <si>
    <t>3285</t>
  </si>
  <si>
    <t>2692</t>
  </si>
  <si>
    <t>2682</t>
  </si>
  <si>
    <t>2800</t>
  </si>
  <si>
    <t>Electromyography</t>
  </si>
  <si>
    <t>Limb brain somatosensory studies (per limb)</t>
  </si>
  <si>
    <t>Motor nerve conduction studies (single nerve)</t>
  </si>
  <si>
    <t>Examinations of sensory nerve conduction by sweep averages (single nerve)</t>
  </si>
  <si>
    <t>Visual evoked potentials (VEP): Bilateral</t>
  </si>
  <si>
    <t>Short latency brainstem evoked potentials (AEP) neurological examination, single decibel: Bilateral</t>
  </si>
  <si>
    <t>Full fee for complete neurological evoked potential evaluation including neurological AEP, bilateral VEP, and bilateral median and/or posterior tibial stimulation</t>
  </si>
  <si>
    <t>Electro-encephalography: Taking of record</t>
  </si>
  <si>
    <t>Electro-encephalography: Interpretation</t>
  </si>
  <si>
    <t>Electromyography: First</t>
  </si>
  <si>
    <t>Procedures for pain relief: Plexus nerve block</t>
  </si>
  <si>
    <t>Sensory nerve conduction studies</t>
  </si>
  <si>
    <t>Motor nerve conduction studies</t>
  </si>
  <si>
    <t>Carotid ultrasound vascular study: B mode, pulsed and colour Doppler; bilateral study, internal, external and common carotid flow and anatomy</t>
  </si>
  <si>
    <t>Electroenchephalogram monitoring: Monitoring for localisation of cerebral seizure focus using computerised sixteen or more channel EEG, which may include video recording (e.g. for pre-operative localisation): Each full 24 hour period</t>
  </si>
  <si>
    <t>Interpretation of item 6010: Electro-encephalogram monitoring: To be charged once only for each full 24 hour period of monitoring</t>
  </si>
  <si>
    <t>Writing of special motivations</t>
  </si>
  <si>
    <t>Hospital Consultation</t>
  </si>
  <si>
    <t>Consultation</t>
  </si>
  <si>
    <t>Units</t>
  </si>
  <si>
    <t>R</t>
  </si>
  <si>
    <t>5110*</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</si>
  <si>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</si>
  <si>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</si>
  <si>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</si>
  <si>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</si>
  <si>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</si>
  <si>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</si>
  <si>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</si>
  <si>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</si>
  <si>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</si>
  <si>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</si>
  <si>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</si>
  <si>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</si>
  <si>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</si>
  <si>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</si>
  <si>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</si>
  <si>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</si>
  <si>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</si>
  <si>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</si>
  <si>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1204</t>
  </si>
  <si>
    <t>Intensive care: Category 1 (High Care)</t>
  </si>
  <si>
    <t>Intensive care: Category 2 (ICU): Cases requiring active system support  First day</t>
  </si>
  <si>
    <t>Intensive care: Category 2 (ICU): Cases requiring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</si>
  <si>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</si>
  <si>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</si>
  <si>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</si>
  <si>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</si>
  <si>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</si>
  <si>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</si>
  <si>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HealthMan</t>
  </si>
  <si>
    <t>BankMed</t>
  </si>
  <si>
    <t>Bonitas</t>
  </si>
  <si>
    <t>Discovery</t>
  </si>
  <si>
    <t>FedHealth</t>
  </si>
  <si>
    <t>GEMS</t>
  </si>
  <si>
    <t>KeyHealth</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</si>
  <si>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</si>
  <si>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</si>
  <si>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</si>
  <si>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</si>
  <si>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</si>
  <si>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</si>
  <si>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</si>
  <si>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</si>
  <si>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</si>
  <si>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</si>
  <si>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</si>
  <si>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</si>
  <si>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</si>
  <si>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</si>
  <si>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</si>
  <si>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</si>
  <si>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</si>
  <si>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</si>
  <si>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</si>
  <si>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</si>
  <si>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</si>
  <si>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</si>
  <si>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</si>
  <si>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</si>
  <si>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</si>
  <si>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</si>
  <si>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</si>
  <si>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</si>
  <si>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</si>
  <si>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</si>
  <si>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</si>
  <si>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</si>
  <si>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</si>
  <si>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</si>
  <si>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</si>
  <si>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99238</t>
  </si>
  <si>
    <t>Hospital discharge day Management; 30 Minutes or Less</t>
  </si>
  <si>
    <t>99239</t>
  </si>
  <si>
    <t>Hospital discharge day Management; more than 30 Minutes</t>
  </si>
  <si>
    <t>New &amp; Updated Procedures (Coding Changes)</t>
  </si>
  <si>
    <t>Spinal puncture: Lumbar, diagnostic</t>
  </si>
  <si>
    <t>Wada activation test for hemispheric function: Includes electroencephalographic (EEG) monitoring</t>
  </si>
  <si>
    <t>Electroencephalogram (EEG): Monitoring; 41-60 minutes</t>
  </si>
  <si>
    <t>Electroencephalogram (EEG): Monitoring; 61&gt; minutes</t>
  </si>
  <si>
    <t>Electroencephalogram (EEG): Includes recording awake and drowsy</t>
  </si>
  <si>
    <t>Electroencephalogram (EEG): All night recording (includes interpretation)</t>
  </si>
  <si>
    <t>Monitoring for localisation of cerebral seizure focus: Cable or radio, 16 or more channel telemetry, combined electroencephalographic (EEG). Includes video recording and interpretation (eg., for presurgical localisation), each 24 hours</t>
  </si>
  <si>
    <t>Functional cortical and subcortical mapping: Stimulation and/or recording of electrodes on brain surface or depth electrodes, to provoke seizures or identify vital brain structures; initial hour of attendance</t>
  </si>
  <si>
    <t>Functional cortical and subcortical mapping: Stimulation and/or recording of electrodes on brain surface or depth electrodes, to provoke seizures or identify vital brain structures: Each 60 minutes of attendance (ADD to item 60124 when appropriate)</t>
  </si>
  <si>
    <t>Electronic analysis: Implanted neurostimulator pulse generator system (eg., rate, pulse amplitude, pulse duration, configuration of wave form, battery status, electrode selectability, output modulation, cycling, impedance and patient compliance measurements), simple or complex brain/spinal cord/peripheral (ie., cranial nerve, peripheral nerve, sacral nerve, neuromuscular) neurostimulator pulse generator/transmitter, without reprogramming</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</si>
  <si>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First 60 minutes</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</si>
  <si>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Each additional 30 minutes after first 60 hour. ADD to primary procedure</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</si>
  <si>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</si>
  <si>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</si>
  <si>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</si>
  <si>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</si>
  <si>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</si>
  <si>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</si>
  <si>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</si>
  <si>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</si>
  <si>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</si>
  <si>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</si>
  <si>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</si>
  <si>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</si>
  <si>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</si>
  <si>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</si>
  <si>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</si>
  <si>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</si>
  <si>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</si>
  <si>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</si>
  <si>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Discovery - GP Network</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</si>
  <si>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</si>
  <si>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</si>
  <si>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</si>
  <si>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</si>
  <si>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</si>
  <si>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</si>
  <si>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</si>
  <si>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</si>
  <si>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</si>
  <si>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</si>
  <si>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</si>
  <si>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</si>
  <si>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</si>
  <si>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</si>
  <si>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</si>
  <si>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t>COMPARATIVE TARIFFS</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</si>
  <si>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</si>
  <si>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</si>
  <si>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</si>
  <si>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</si>
  <si>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</si>
  <si>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</si>
  <si>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</si>
  <si>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HEALTHMAN NEUROLOGY COSTING GUIDE 2018</t>
  </si>
  <si>
    <t>Unique 
ICU RCF</t>
  </si>
  <si>
    <t>Bonitas - Network</t>
  </si>
  <si>
    <t>BestMed Network</t>
  </si>
  <si>
    <t>Bonitas - non Network</t>
  </si>
  <si>
    <t>Discovery ICU - Non Network</t>
  </si>
  <si>
    <t>Discovery ICU - Network</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</si>
  <si>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</si>
  <si>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</si>
  <si>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</si>
  <si>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</si>
  <si>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</si>
  <si>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5.4 The Discovery Classic DPA OH consult base rate, above which you can balance bill the patient.</t>
  </si>
  <si>
    <t>5.5 Please note that Discovery ICU coding has separate RCFs  since 2017.</t>
  </si>
  <si>
    <t>5.6 POLMED and Medihelp increased their base rate by 5.7% for 2018 (please note the additional 10% increase on the POLMED DPA)</t>
  </si>
  <si>
    <t xml:space="preserve">10. The new and updated procedure codes were approved by the applicable Mangement Group, Society, SAPPF and SAMA in 2015.  We encourage practitioners to use it. </t>
  </si>
  <si>
    <t>11. Applicable to Governance Project Participants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</si>
</sst>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00"/>
    <numFmt numFmtId="166" formatCode="[$R-1C09]\ #,##0.00"/>
    <numFmt numFmtId="167" formatCode="_ * #,##0.000_ ;_ * \-#,##0.000_ ;_ * &quot;-&quot;??_ ;_ @_ "/>
    <numFmt numFmtId="168" formatCode="_ * #,##0_ ;_ * \-#,##0_ ;_ * &quot;-&quot;??_ ;_ @_ "/>
    <numFmt numFmtId="169" formatCode="_ * #,##0.0_ ;_ * \-#,##0.0_ ;_ * &quot;-&quot;??_ ;_ @_ "/>
  </numFmts>
  <fonts count="39"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b/>
      <sz val="10"/>
      <color rgb="FFC00000"/>
      <name val="Calibri"/>
      <family val="2"/>
      <scheme val="minor"/>
    </font>
    <font>
      <sz val="10"/>
      <color rgb="FFC00000"/>
      <name val="Calibri"/>
      <family val="2"/>
      <scheme val="minor"/>
    </font>
    <font>
      <b/>
      <sz val="10"/>
      <color rgb="FF7030A0"/>
      <name val="Calibri"/>
      <family val="2"/>
      <scheme val="minor"/>
    </font>
    <font>
      <b/>
      <sz val="10"/>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7030A0"/>
      <name val="Calibri"/>
      <family val="2"/>
      <scheme val="minor"/>
    </font>
    <font>
      <b/>
      <sz val="10"/>
      <color rgb="FF00B050"/>
      <name val="Calibri"/>
      <family val="2"/>
      <scheme val="minor"/>
    </font>
    <font>
      <b/>
      <sz val="11"/>
      <color theme="0"/>
      <name val="Calibri"/>
      <family val="2"/>
      <scheme val="minor"/>
    </font>
    <font>
      <i/>
      <sz val="10"/>
      <color rgb="FFC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4"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9" fillId="2" borderId="0"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4" xfId="1" applyNumberFormat="1" applyFont="1" applyFill="1" applyBorder="1" applyAlignment="1" applyProtection="1">
      <alignment wrapText="1"/>
      <protection hidden="1"/>
    </xf>
    <xf numFmtId="0" fontId="7"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0" fillId="4" borderId="6"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1"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4"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7"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164" fontId="6" fillId="4" borderId="1" xfId="1" applyFont="1" applyFill="1" applyBorder="1" applyAlignment="1" applyProtection="1">
      <alignment horizontal="center" wrapText="1"/>
      <protection hidden="1"/>
    </xf>
    <xf numFmtId="167" fontId="6" fillId="4"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7" fontId="6" fillId="5" borderId="1" xfId="1" applyNumberFormat="1" applyFont="1" applyFill="1" applyBorder="1" applyAlignment="1" applyProtection="1">
      <alignment wrapText="1"/>
      <protection hidden="1"/>
    </xf>
    <xf numFmtId="164" fontId="6" fillId="5" borderId="1" xfId="1" applyFont="1" applyFill="1" applyBorder="1" applyAlignment="1" applyProtection="1">
      <alignment wrapText="1"/>
      <protection hidden="1"/>
    </xf>
    <xf numFmtId="167" fontId="6" fillId="5" borderId="1" xfId="1"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164" fontId="21" fillId="2" borderId="24" xfId="1" applyFont="1" applyFill="1" applyBorder="1" applyProtection="1">
      <protection hidden="1"/>
    </xf>
    <xf numFmtId="0" fontId="22" fillId="2" borderId="0" xfId="0" applyFont="1" applyFill="1" applyBorder="1" applyProtection="1">
      <protection hidden="1"/>
    </xf>
    <xf numFmtId="164" fontId="21" fillId="6" borderId="24" xfId="1" applyFont="1" applyFill="1" applyBorder="1" applyProtection="1">
      <protection hidden="1"/>
    </xf>
    <xf numFmtId="164" fontId="21" fillId="6" borderId="24" xfId="1" applyFont="1" applyFill="1" applyBorder="1" applyAlignment="1" applyProtection="1">
      <alignment horizontal="center"/>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164" fontId="2" fillId="3" borderId="3" xfId="1" applyFont="1" applyFill="1" applyBorder="1" applyAlignment="1" applyProtection="1">
      <protection hidden="1"/>
    </xf>
    <xf numFmtId="0" fontId="2" fillId="3" borderId="7" xfId="0" applyFont="1" applyFill="1" applyBorder="1" applyAlignment="1" applyProtection="1">
      <protection hidden="1"/>
    </xf>
    <xf numFmtId="167" fontId="3" fillId="2" borderId="0" xfId="1" applyNumberFormat="1" applyFont="1" applyFill="1" applyBorder="1" applyProtection="1">
      <protection hidden="1"/>
    </xf>
    <xf numFmtId="164" fontId="3" fillId="2" borderId="0" xfId="1" applyFont="1" applyFill="1" applyBorder="1" applyProtection="1">
      <protection hidden="1"/>
    </xf>
    <xf numFmtId="166" fontId="3" fillId="2" borderId="0" xfId="0" applyNumberFormat="1" applyFont="1" applyFill="1" applyBorder="1" applyProtection="1">
      <protection hidden="1"/>
    </xf>
    <xf numFmtId="164" fontId="3" fillId="2" borderId="0" xfId="0" applyNumberFormat="1" applyFont="1" applyFill="1" applyBorder="1" applyProtection="1">
      <protection hidden="1"/>
    </xf>
    <xf numFmtId="2" fontId="3" fillId="2" borderId="0" xfId="0" applyNumberFormat="1" applyFont="1" applyFill="1" applyBorder="1" applyProtection="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49" fontId="6" fillId="4" borderId="1" xfId="0" applyNumberFormat="1" applyFont="1" applyFill="1" applyBorder="1" applyAlignment="1" applyProtection="1">
      <alignment horizontal="center"/>
      <protection hidden="1"/>
    </xf>
    <xf numFmtId="0" fontId="6" fillId="2" borderId="7"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49" fontId="6" fillId="2" borderId="6"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center" wrapText="1"/>
      <protection hidden="1"/>
    </xf>
    <xf numFmtId="49" fontId="7" fillId="2" borderId="6"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wrapText="1"/>
      <protection hidden="1"/>
    </xf>
    <xf numFmtId="0" fontId="8" fillId="2" borderId="0" xfId="0" applyFont="1" applyFill="1" applyBorder="1" applyProtection="1">
      <protection hidden="1"/>
    </xf>
    <xf numFmtId="49" fontId="6" fillId="3" borderId="2" xfId="0" applyNumberFormat="1" applyFont="1" applyFill="1" applyBorder="1" applyAlignment="1" applyProtection="1">
      <alignment horizontal="center"/>
      <protection hidden="1"/>
    </xf>
    <xf numFmtId="0" fontId="9"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7" fontId="3" fillId="3" borderId="3" xfId="1" applyNumberFormat="1" applyFont="1" applyFill="1" applyBorder="1" applyProtection="1">
      <protection hidden="1"/>
    </xf>
    <xf numFmtId="164" fontId="6" fillId="3" borderId="3" xfId="1" applyFont="1" applyFill="1" applyBorder="1" applyProtection="1">
      <protection hidden="1"/>
    </xf>
    <xf numFmtId="9" fontId="6" fillId="3" borderId="3" xfId="0" applyNumberFormat="1" applyFont="1" applyFill="1" applyBorder="1" applyProtection="1">
      <protection hidden="1"/>
    </xf>
    <xf numFmtId="0" fontId="6" fillId="3" borderId="3" xfId="0" applyFont="1" applyFill="1" applyBorder="1" applyProtection="1">
      <protection hidden="1"/>
    </xf>
    <xf numFmtId="164" fontId="3" fillId="3" borderId="7" xfId="1" applyFont="1" applyFill="1" applyBorder="1" applyProtection="1">
      <protection hidden="1"/>
    </xf>
    <xf numFmtId="49" fontId="6" fillId="2" borderId="8" xfId="0" applyNumberFormat="1" applyFont="1" applyFill="1" applyBorder="1" applyAlignment="1" applyProtection="1">
      <alignment horizontal="center"/>
      <protection hidden="1"/>
    </xf>
    <xf numFmtId="0" fontId="9" fillId="2" borderId="16" xfId="0" applyFont="1" applyFill="1" applyBorder="1" applyAlignment="1" applyProtection="1">
      <alignment horizontal="left" wrapText="1"/>
      <protection hidden="1"/>
    </xf>
    <xf numFmtId="0" fontId="3" fillId="2" borderId="19" xfId="0" applyNumberFormat="1" applyFont="1" applyFill="1" applyBorder="1" applyProtection="1">
      <protection hidden="1"/>
    </xf>
    <xf numFmtId="0" fontId="3" fillId="2" borderId="19" xfId="0" applyFont="1" applyFill="1" applyBorder="1" applyProtection="1">
      <protection hidden="1"/>
    </xf>
    <xf numFmtId="167" fontId="3" fillId="2" borderId="19" xfId="1" applyNumberFormat="1" applyFont="1" applyFill="1" applyBorder="1" applyProtection="1">
      <protection hidden="1"/>
    </xf>
    <xf numFmtId="164" fontId="3" fillId="2" borderId="19" xfId="1" applyFont="1" applyFill="1" applyBorder="1" applyProtection="1">
      <protection hidden="1"/>
    </xf>
    <xf numFmtId="166" fontId="6" fillId="2" borderId="19" xfId="0" applyNumberFormat="1" applyFont="1" applyFill="1" applyBorder="1" applyProtection="1">
      <protection hidden="1"/>
    </xf>
    <xf numFmtId="164" fontId="3" fillId="2" borderId="19" xfId="1" applyNumberFormat="1" applyFont="1" applyFill="1" applyBorder="1" applyProtection="1">
      <protection hidden="1"/>
    </xf>
    <xf numFmtId="0" fontId="6" fillId="2" borderId="19" xfId="0" applyFont="1" applyFill="1" applyBorder="1" applyProtection="1">
      <protection hidden="1"/>
    </xf>
    <xf numFmtId="164" fontId="6" fillId="2" borderId="19" xfId="1" applyFont="1" applyFill="1" applyBorder="1" applyProtection="1">
      <protection hidden="1"/>
    </xf>
    <xf numFmtId="167" fontId="3" fillId="6" borderId="19" xfId="1" applyNumberFormat="1" applyFont="1" applyFill="1" applyBorder="1" applyProtection="1">
      <protection hidden="1"/>
    </xf>
    <xf numFmtId="9" fontId="6" fillId="6" borderId="19" xfId="0" applyNumberFormat="1" applyFont="1" applyFill="1" applyBorder="1" applyProtection="1">
      <protection hidden="1"/>
    </xf>
    <xf numFmtId="0" fontId="6" fillId="6" borderId="19" xfId="0" applyFont="1" applyFill="1" applyBorder="1" applyProtection="1">
      <protection hidden="1"/>
    </xf>
    <xf numFmtId="164" fontId="3" fillId="6" borderId="19" xfId="1" applyFont="1" applyFill="1" applyBorder="1" applyProtection="1">
      <protection hidden="1"/>
    </xf>
    <xf numFmtId="49" fontId="10" fillId="2" borderId="9"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wrapText="1"/>
      <protection hidden="1"/>
    </xf>
    <xf numFmtId="0" fontId="12" fillId="2" borderId="20" xfId="0" applyNumberFormat="1" applyFont="1" applyFill="1" applyBorder="1" applyProtection="1">
      <protection hidden="1"/>
    </xf>
    <xf numFmtId="0" fontId="12" fillId="2" borderId="20" xfId="0" applyFont="1" applyFill="1" applyBorder="1" applyProtection="1">
      <protection hidden="1"/>
    </xf>
    <xf numFmtId="167" fontId="6" fillId="2" borderId="20" xfId="1" applyNumberFormat="1" applyFont="1" applyFill="1" applyBorder="1" applyProtection="1">
      <protection hidden="1"/>
    </xf>
    <xf numFmtId="164" fontId="6" fillId="2" borderId="20" xfId="1" applyFont="1" applyFill="1" applyBorder="1" applyProtection="1">
      <protection hidden="1"/>
    </xf>
    <xf numFmtId="166" fontId="10" fillId="2" borderId="20" xfId="0" applyNumberFormat="1" applyFont="1" applyFill="1" applyBorder="1" applyProtection="1">
      <protection hidden="1"/>
    </xf>
    <xf numFmtId="167" fontId="12" fillId="2" borderId="20" xfId="1" applyNumberFormat="1" applyFont="1" applyFill="1" applyBorder="1" applyProtection="1">
      <protection hidden="1"/>
    </xf>
    <xf numFmtId="164" fontId="6" fillId="2" borderId="20" xfId="1" applyNumberFormat="1" applyFont="1" applyFill="1" applyBorder="1" applyProtection="1">
      <protection hidden="1"/>
    </xf>
    <xf numFmtId="165" fontId="6" fillId="2" borderId="20" xfId="0" applyNumberFormat="1" applyFont="1" applyFill="1" applyBorder="1" applyProtection="1">
      <protection hidden="1"/>
    </xf>
    <xf numFmtId="164" fontId="10" fillId="2" borderId="20" xfId="1" applyFont="1" applyFill="1" applyBorder="1" applyProtection="1">
      <protection hidden="1"/>
    </xf>
    <xf numFmtId="167" fontId="6" fillId="6" borderId="20" xfId="1" applyNumberFormat="1" applyFont="1" applyFill="1" applyBorder="1" applyProtection="1">
      <protection hidden="1"/>
    </xf>
    <xf numFmtId="9" fontId="10" fillId="6" borderId="20" xfId="0" applyNumberFormat="1" applyFont="1" applyFill="1" applyBorder="1" applyProtection="1">
      <protection hidden="1"/>
    </xf>
    <xf numFmtId="0" fontId="10" fillId="6" borderId="20" xfId="0" applyFont="1" applyFill="1" applyBorder="1" applyProtection="1">
      <protection hidden="1"/>
    </xf>
    <xf numFmtId="164" fontId="6" fillId="6" borderId="20" xfId="1" applyFont="1" applyFill="1" applyBorder="1" applyProtection="1">
      <protection hidden="1"/>
    </xf>
    <xf numFmtId="49" fontId="13" fillId="2" borderId="9" xfId="0" applyNumberFormat="1" applyFont="1" applyFill="1" applyBorder="1" applyProtection="1">
      <protection hidden="1"/>
    </xf>
    <xf numFmtId="0" fontId="6" fillId="2" borderId="17" xfId="0" applyFont="1" applyFill="1" applyBorder="1" applyAlignment="1" applyProtection="1">
      <alignment wrapText="1"/>
      <protection hidden="1"/>
    </xf>
    <xf numFmtId="0" fontId="6" fillId="2" borderId="20" xfId="1" applyNumberFormat="1" applyFont="1" applyFill="1" applyBorder="1" applyProtection="1">
      <protection hidden="1"/>
    </xf>
    <xf numFmtId="167" fontId="6" fillId="0" borderId="20" xfId="1" applyNumberFormat="1" applyFont="1" applyFill="1" applyBorder="1" applyProtection="1">
      <protection hidden="1"/>
    </xf>
    <xf numFmtId="164" fontId="6" fillId="0" borderId="20" xfId="1" applyFont="1" applyFill="1" applyBorder="1" applyProtection="1">
      <protection hidden="1"/>
    </xf>
    <xf numFmtId="0" fontId="6" fillId="2" borderId="0" xfId="0" applyFont="1" applyFill="1" applyBorder="1" applyProtection="1">
      <protection hidden="1"/>
    </xf>
    <xf numFmtId="49" fontId="6"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13" fillId="2" borderId="17" xfId="0" applyFont="1" applyFill="1" applyBorder="1" applyAlignment="1" applyProtection="1">
      <alignment wrapText="1"/>
      <protection hidden="1"/>
    </xf>
    <xf numFmtId="49" fontId="6" fillId="2" borderId="10" xfId="0" applyNumberFormat="1" applyFont="1" applyFill="1" applyBorder="1" applyProtection="1">
      <protection hidden="1"/>
    </xf>
    <xf numFmtId="0" fontId="13" fillId="2" borderId="18" xfId="0" applyFont="1" applyFill="1" applyBorder="1" applyAlignment="1" applyProtection="1">
      <alignment wrapText="1"/>
      <protection hidden="1"/>
    </xf>
    <xf numFmtId="0" fontId="6" fillId="2" borderId="21" xfId="1" applyNumberFormat="1" applyFont="1" applyFill="1" applyBorder="1" applyProtection="1">
      <protection hidden="1"/>
    </xf>
    <xf numFmtId="164" fontId="6" fillId="2" borderId="21" xfId="1" applyFont="1" applyFill="1" applyBorder="1" applyProtection="1">
      <protection hidden="1"/>
    </xf>
    <xf numFmtId="167" fontId="6" fillId="2" borderId="21" xfId="1" applyNumberFormat="1" applyFont="1" applyFill="1" applyBorder="1" applyProtection="1">
      <protection hidden="1"/>
    </xf>
    <xf numFmtId="164" fontId="6" fillId="2" borderId="21" xfId="1" applyNumberFormat="1" applyFont="1" applyFill="1" applyBorder="1" applyProtection="1">
      <protection hidden="1"/>
    </xf>
    <xf numFmtId="167" fontId="6" fillId="6" borderId="21" xfId="1" applyNumberFormat="1" applyFont="1" applyFill="1" applyBorder="1" applyProtection="1">
      <protection hidden="1"/>
    </xf>
    <xf numFmtId="164" fontId="6" fillId="6" borderId="21" xfId="1" applyFont="1" applyFill="1" applyBorder="1" applyProtection="1">
      <protection hidden="1"/>
    </xf>
    <xf numFmtId="49" fontId="6" fillId="2" borderId="8" xfId="0" applyNumberFormat="1" applyFont="1" applyFill="1" applyBorder="1" applyProtection="1">
      <protection hidden="1"/>
    </xf>
    <xf numFmtId="0" fontId="15" fillId="2" borderId="16" xfId="0" applyFont="1" applyFill="1" applyBorder="1" applyAlignment="1" applyProtection="1">
      <alignment wrapText="1"/>
      <protection hidden="1"/>
    </xf>
    <xf numFmtId="0" fontId="13" fillId="2" borderId="19" xfId="0" applyNumberFormat="1" applyFont="1" applyFill="1" applyBorder="1" applyProtection="1">
      <protection hidden="1"/>
    </xf>
    <xf numFmtId="167" fontId="6" fillId="2" borderId="19" xfId="1" applyNumberFormat="1" applyFont="1" applyFill="1" applyBorder="1" applyProtection="1">
      <protection hidden="1"/>
    </xf>
    <xf numFmtId="164" fontId="6" fillId="2" borderId="19" xfId="1" applyNumberFormat="1" applyFont="1" applyFill="1" applyBorder="1" applyProtection="1">
      <protection hidden="1"/>
    </xf>
    <xf numFmtId="167" fontId="6" fillId="6" borderId="19" xfId="1" applyNumberFormat="1" applyFont="1" applyFill="1" applyBorder="1" applyProtection="1">
      <protection hidden="1"/>
    </xf>
    <xf numFmtId="164" fontId="6" fillId="6" borderId="19" xfId="1" applyFont="1" applyFill="1" applyBorder="1" applyProtection="1">
      <protection hidden="1"/>
    </xf>
    <xf numFmtId="49" fontId="6" fillId="2" borderId="9" xfId="0" applyNumberFormat="1" applyFont="1" applyFill="1" applyBorder="1" applyProtection="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7" fontId="16"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0" fontId="3" fillId="2" borderId="21" xfId="0" applyFont="1" applyFill="1" applyBorder="1" applyProtection="1">
      <protection hidden="1"/>
    </xf>
    <xf numFmtId="167" fontId="3" fillId="2" borderId="21" xfId="1" applyNumberFormat="1" applyFont="1" applyFill="1" applyBorder="1" applyProtection="1">
      <protection hidden="1"/>
    </xf>
    <xf numFmtId="164" fontId="3" fillId="2" borderId="21" xfId="1" applyFont="1" applyFill="1" applyBorder="1" applyProtection="1">
      <protection hidden="1"/>
    </xf>
    <xf numFmtId="164" fontId="3" fillId="2" borderId="21" xfId="0" applyNumberFormat="1" applyFont="1" applyFill="1" applyBorder="1" applyProtection="1">
      <protection hidden="1"/>
    </xf>
    <xf numFmtId="0" fontId="3" fillId="6" borderId="21" xfId="0" applyFont="1" applyFill="1" applyBorder="1" applyProtection="1">
      <protection hidden="1"/>
    </xf>
    <xf numFmtId="0" fontId="3" fillId="2" borderId="0" xfId="0" applyNumberFormat="1" applyFont="1" applyFill="1" applyBorder="1" applyProtection="1">
      <protection hidden="1"/>
    </xf>
    <xf numFmtId="164" fontId="12" fillId="2" borderId="0" xfId="1" applyFont="1" applyFill="1" applyBorder="1" applyProtection="1">
      <protection hidden="1"/>
    </xf>
    <xf numFmtId="165" fontId="12" fillId="2" borderId="0" xfId="0" applyNumberFormat="1" applyFont="1" applyFill="1" applyBorder="1" applyProtection="1">
      <protection hidden="1"/>
    </xf>
    <xf numFmtId="167" fontId="12" fillId="2" borderId="0" xfId="1" applyNumberFormat="1" applyFont="1" applyFill="1" applyBorder="1" applyProtection="1">
      <protection hidden="1"/>
    </xf>
    <xf numFmtId="2" fontId="12" fillId="2" borderId="0" xfId="0" applyNumberFormat="1" applyFont="1" applyFill="1" applyBorder="1" applyProtection="1">
      <protection hidden="1"/>
    </xf>
    <xf numFmtId="0" fontId="12" fillId="2" borderId="0" xfId="0" applyFont="1" applyFill="1" applyBorder="1" applyProtection="1">
      <protection hidden="1"/>
    </xf>
    <xf numFmtId="49" fontId="6" fillId="0" borderId="9" xfId="0" applyNumberFormat="1" applyFont="1" applyFill="1" applyBorder="1" applyProtection="1">
      <protection hidden="1"/>
    </xf>
    <xf numFmtId="0" fontId="6" fillId="0" borderId="17" xfId="0" applyFont="1" applyFill="1" applyBorder="1" applyAlignment="1" applyProtection="1">
      <alignment wrapText="1"/>
      <protection hidden="1"/>
    </xf>
    <xf numFmtId="0" fontId="6" fillId="0" borderId="20" xfId="1" applyNumberFormat="1" applyFont="1" applyFill="1" applyBorder="1" applyProtection="1">
      <protection hidden="1"/>
    </xf>
    <xf numFmtId="0" fontId="5" fillId="3" borderId="5" xfId="0"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164" fontId="6" fillId="4" borderId="1" xfId="1" applyNumberFormat="1" applyFont="1" applyFill="1" applyBorder="1" applyAlignment="1" applyProtection="1">
      <alignment horizontal="center" wrapText="1"/>
      <protection hidden="1"/>
    </xf>
    <xf numFmtId="164" fontId="6" fillId="5" borderId="1" xfId="1" applyNumberFormat="1" applyFont="1" applyFill="1" applyBorder="1" applyAlignment="1" applyProtection="1">
      <alignment wrapText="1"/>
      <protection hidden="1"/>
    </xf>
    <xf numFmtId="164" fontId="7" fillId="4" borderId="25" xfId="1" applyFont="1" applyFill="1" applyBorder="1" applyAlignment="1" applyProtection="1">
      <alignment horizontal="center" wrapText="1"/>
      <protection hidden="1"/>
    </xf>
    <xf numFmtId="167" fontId="7" fillId="4" borderId="25" xfId="1" applyNumberFormat="1" applyFont="1" applyFill="1" applyBorder="1" applyAlignment="1" applyProtection="1">
      <alignment horizontal="center" wrapText="1"/>
      <protection hidden="1"/>
    </xf>
    <xf numFmtId="164" fontId="7" fillId="4" borderId="25" xfId="1" applyNumberFormat="1" applyFont="1" applyFill="1" applyBorder="1" applyAlignment="1" applyProtection="1">
      <alignment horizontal="center" wrapText="1"/>
      <protection hidden="1"/>
    </xf>
    <xf numFmtId="49" fontId="24" fillId="2" borderId="22" xfId="0" applyNumberFormat="1" applyFont="1" applyFill="1" applyBorder="1" applyProtection="1">
      <protection hidden="1"/>
    </xf>
    <xf numFmtId="0" fontId="24" fillId="2" borderId="23" xfId="0" applyFont="1" applyFill="1" applyBorder="1" applyAlignment="1" applyProtection="1">
      <alignment wrapText="1"/>
      <protection hidden="1"/>
    </xf>
    <xf numFmtId="164" fontId="24" fillId="2" borderId="24" xfId="1" applyFont="1" applyFill="1" applyBorder="1" applyProtection="1">
      <protection hidden="1"/>
    </xf>
    <xf numFmtId="164" fontId="24" fillId="6" borderId="24" xfId="1" applyFont="1" applyFill="1" applyBorder="1" applyProtection="1">
      <protection hidden="1"/>
    </xf>
    <xf numFmtId="164" fontId="24" fillId="6" borderId="24" xfId="1" applyFont="1" applyFill="1" applyBorder="1" applyAlignment="1" applyProtection="1">
      <alignment horizontal="center"/>
      <protection hidden="1"/>
    </xf>
    <xf numFmtId="167" fontId="24" fillId="2" borderId="24" xfId="1" applyNumberFormat="1" applyFont="1" applyFill="1" applyBorder="1" applyProtection="1">
      <protection hidden="1"/>
    </xf>
    <xf numFmtId="0" fontId="25" fillId="2" borderId="0" xfId="0" applyFont="1" applyFill="1" applyBorder="1" applyProtection="1">
      <protection hidden="1"/>
    </xf>
    <xf numFmtId="167" fontId="3" fillId="3" borderId="7" xfId="1" applyNumberFormat="1" applyFont="1" applyFill="1" applyBorder="1" applyProtection="1">
      <protection hidden="1"/>
    </xf>
    <xf numFmtId="164" fontId="13" fillId="2" borderId="19" xfId="1" applyFont="1" applyFill="1" applyBorder="1" applyProtection="1">
      <protection hidden="1"/>
    </xf>
    <xf numFmtId="164" fontId="10" fillId="6" borderId="19" xfId="1" applyFont="1" applyFill="1" applyBorder="1" applyProtection="1">
      <protection hidden="1"/>
    </xf>
    <xf numFmtId="164" fontId="10" fillId="2" borderId="19" xfId="1" applyFont="1" applyFill="1" applyBorder="1" applyProtection="1">
      <protection hidden="1"/>
    </xf>
    <xf numFmtId="49" fontId="6" fillId="2" borderId="17" xfId="0" applyNumberFormat="1" applyFont="1" applyFill="1" applyBorder="1" applyAlignment="1" applyProtection="1">
      <alignment wrapText="1"/>
      <protection hidden="1"/>
    </xf>
    <xf numFmtId="164" fontId="26" fillId="2" borderId="20" xfId="1" applyFont="1" applyFill="1" applyBorder="1" applyProtection="1">
      <protection hidden="1"/>
    </xf>
    <xf numFmtId="167" fontId="26" fillId="0" borderId="20" xfId="1" applyNumberFormat="1" applyFont="1" applyFill="1" applyBorder="1" applyProtection="1">
      <protection hidden="1"/>
    </xf>
    <xf numFmtId="164" fontId="26" fillId="6" borderId="20" xfId="1" applyFont="1" applyFill="1" applyBorder="1" applyProtection="1">
      <protection hidden="1"/>
    </xf>
    <xf numFmtId="49" fontId="6" fillId="2" borderId="22" xfId="0" applyNumberFormat="1" applyFont="1" applyFill="1" applyBorder="1" applyProtection="1">
      <protection hidden="1"/>
    </xf>
    <xf numFmtId="49" fontId="6" fillId="2" borderId="23" xfId="0" applyNumberFormat="1" applyFont="1" applyFill="1" applyBorder="1" applyAlignment="1" applyProtection="1">
      <alignment wrapText="1"/>
      <protection hidden="1"/>
    </xf>
    <xf numFmtId="164" fontId="6" fillId="2" borderId="24" xfId="1" applyFont="1" applyFill="1" applyBorder="1" applyProtection="1">
      <protection hidden="1"/>
    </xf>
    <xf numFmtId="167" fontId="27" fillId="0" borderId="24" xfId="1" applyNumberFormat="1" applyFont="1" applyFill="1" applyBorder="1" applyProtection="1">
      <protection hidden="1"/>
    </xf>
    <xf numFmtId="164" fontId="27" fillId="0" borderId="24" xfId="1" applyFont="1" applyFill="1" applyBorder="1" applyProtection="1">
      <protection hidden="1"/>
    </xf>
    <xf numFmtId="164" fontId="26" fillId="2" borderId="24" xfId="1" applyFont="1" applyFill="1" applyBorder="1" applyProtection="1">
      <protection hidden="1"/>
    </xf>
    <xf numFmtId="167" fontId="26" fillId="0" borderId="24" xfId="1" applyNumberFormat="1" applyFont="1" applyFill="1" applyBorder="1" applyProtection="1">
      <protection hidden="1"/>
    </xf>
    <xf numFmtId="164" fontId="26" fillId="6" borderId="24" xfId="1" applyFont="1" applyFill="1" applyBorder="1" applyProtection="1">
      <protection hidden="1"/>
    </xf>
    <xf numFmtId="167" fontId="6" fillId="2" borderId="24" xfId="1" applyNumberFormat="1" applyFont="1" applyFill="1" applyBorder="1" applyProtection="1">
      <protection hidden="1"/>
    </xf>
    <xf numFmtId="49" fontId="6" fillId="2" borderId="26" xfId="0" applyNumberFormat="1" applyFont="1" applyFill="1" applyBorder="1" applyProtection="1">
      <protection hidden="1"/>
    </xf>
    <xf numFmtId="164" fontId="13" fillId="2" borderId="28" xfId="1" applyFont="1" applyFill="1" applyBorder="1" applyProtection="1">
      <protection hidden="1"/>
    </xf>
    <xf numFmtId="0" fontId="13" fillId="2" borderId="27" xfId="0" applyFont="1" applyFill="1" applyBorder="1" applyAlignment="1" applyProtection="1">
      <alignment wrapText="1"/>
      <protection hidden="1"/>
    </xf>
    <xf numFmtId="49" fontId="30" fillId="2" borderId="22" xfId="0" applyNumberFormat="1" applyFont="1" applyFill="1" applyBorder="1" applyProtection="1">
      <protection hidden="1"/>
    </xf>
    <xf numFmtId="0" fontId="30" fillId="2" borderId="23" xfId="0" applyFont="1" applyFill="1" applyBorder="1" applyAlignment="1" applyProtection="1">
      <alignment wrapText="1"/>
      <protection hidden="1"/>
    </xf>
    <xf numFmtId="167" fontId="21" fillId="2" borderId="24" xfId="1" applyNumberFormat="1" applyFont="1" applyFill="1" applyBorder="1" applyProtection="1">
      <protection hidden="1"/>
    </xf>
    <xf numFmtId="0" fontId="17" fillId="2" borderId="13" xfId="0" applyFont="1" applyFill="1" applyBorder="1" applyAlignment="1" applyProtection="1">
      <protection hidden="1"/>
    </xf>
    <xf numFmtId="0" fontId="20" fillId="2" borderId="6" xfId="0" applyFont="1" applyFill="1" applyBorder="1" applyAlignment="1" applyProtection="1">
      <protection hidden="1"/>
    </xf>
    <xf numFmtId="0" fontId="20" fillId="2" borderId="0" xfId="0" applyFont="1" applyFill="1" applyBorder="1" applyAlignment="1" applyProtection="1">
      <protection hidden="1"/>
    </xf>
    <xf numFmtId="0" fontId="20" fillId="2" borderId="0" xfId="0" applyFont="1" applyFill="1" applyBorder="1" applyAlignment="1" applyProtection="1">
      <alignment horizontal="left" wrapText="1"/>
      <protection hidden="1"/>
    </xf>
    <xf numFmtId="164" fontId="20" fillId="2" borderId="0" xfId="1" applyFont="1" applyFill="1" applyBorder="1" applyAlignment="1" applyProtection="1">
      <alignment wrapText="1"/>
      <protection hidden="1"/>
    </xf>
    <xf numFmtId="167" fontId="20" fillId="2" borderId="0" xfId="1" applyNumberFormat="1" applyFont="1" applyFill="1" applyBorder="1" applyAlignment="1" applyProtection="1">
      <alignment wrapText="1"/>
      <protection hidden="1"/>
    </xf>
    <xf numFmtId="0" fontId="20" fillId="2" borderId="4" xfId="0" applyFont="1" applyFill="1" applyBorder="1" applyAlignment="1" applyProtection="1">
      <alignment wrapText="1"/>
      <protection hidden="1"/>
    </xf>
    <xf numFmtId="0" fontId="20" fillId="2" borderId="6" xfId="0" applyFont="1" applyFill="1" applyBorder="1" applyAlignment="1" applyProtection="1">
      <alignment horizontal="left"/>
      <protection hidden="1"/>
    </xf>
    <xf numFmtId="0" fontId="18" fillId="2" borderId="6" xfId="0" applyFont="1" applyFill="1" applyBorder="1" applyAlignment="1" applyProtection="1">
      <protection hidden="1"/>
    </xf>
    <xf numFmtId="0" fontId="32" fillId="2" borderId="6" xfId="0" applyFont="1" applyFill="1" applyBorder="1" applyAlignment="1" applyProtection="1">
      <protection hidden="1"/>
    </xf>
    <xf numFmtId="0" fontId="33" fillId="2" borderId="6" xfId="0" applyFont="1" applyFill="1" applyBorder="1" applyAlignment="1" applyProtection="1">
      <protection hidden="1"/>
    </xf>
    <xf numFmtId="0" fontId="34" fillId="2" borderId="0" xfId="0" applyFont="1" applyFill="1" applyBorder="1" applyAlignment="1" applyProtection="1">
      <alignment wrapText="1"/>
      <protection hidden="1"/>
    </xf>
    <xf numFmtId="164" fontId="34" fillId="2" borderId="0" xfId="1" applyFont="1" applyFill="1" applyBorder="1" applyAlignment="1" applyProtection="1">
      <alignment wrapText="1"/>
      <protection hidden="1"/>
    </xf>
    <xf numFmtId="167" fontId="34" fillId="2" borderId="0" xfId="1" applyNumberFormat="1" applyFont="1" applyFill="1" applyBorder="1" applyAlignment="1" applyProtection="1">
      <alignment wrapText="1"/>
      <protection hidden="1"/>
    </xf>
    <xf numFmtId="164" fontId="34" fillId="2" borderId="0" xfId="1" applyNumberFormat="1" applyFont="1" applyFill="1" applyBorder="1" applyAlignment="1" applyProtection="1">
      <alignment wrapText="1"/>
      <protection hidden="1"/>
    </xf>
    <xf numFmtId="167" fontId="34" fillId="2" borderId="4" xfId="1" applyNumberFormat="1" applyFont="1" applyFill="1" applyBorder="1" applyAlignment="1" applyProtection="1">
      <alignment wrapText="1"/>
      <protection hidden="1"/>
    </xf>
    <xf numFmtId="0" fontId="34" fillId="2" borderId="0" xfId="0" applyFont="1" applyFill="1" applyBorder="1" applyProtection="1">
      <protection hidden="1"/>
    </xf>
    <xf numFmtId="0" fontId="35" fillId="2" borderId="6" xfId="0" applyFont="1" applyFill="1" applyBorder="1" applyAlignment="1" applyProtection="1">
      <protection hidden="1"/>
    </xf>
    <xf numFmtId="167" fontId="20" fillId="4" borderId="0" xfId="1" applyNumberFormat="1" applyFont="1" applyFill="1" applyBorder="1" applyAlignment="1" applyProtection="1">
      <alignment wrapText="1"/>
      <protection hidden="1"/>
    </xf>
    <xf numFmtId="0" fontId="3" fillId="4" borderId="6"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7"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7" fontId="3" fillId="4" borderId="4" xfId="1" applyNumberFormat="1" applyFont="1" applyFill="1" applyBorder="1" applyAlignment="1" applyProtection="1">
      <alignment wrapText="1"/>
      <protection hidden="1"/>
    </xf>
    <xf numFmtId="49" fontId="3" fillId="2" borderId="14" xfId="0" applyNumberFormat="1" applyFont="1" applyFill="1" applyBorder="1" applyProtection="1">
      <protection hidden="1"/>
    </xf>
    <xf numFmtId="0" fontId="4" fillId="2" borderId="5" xfId="0" applyFont="1" applyFill="1" applyBorder="1" applyAlignment="1" applyProtection="1">
      <alignment wrapText="1"/>
      <protection hidden="1"/>
    </xf>
    <xf numFmtId="0" fontId="4" fillId="2" borderId="5" xfId="1" applyNumberFormat="1" applyFont="1" applyFill="1" applyBorder="1" applyProtection="1">
      <protection hidden="1"/>
    </xf>
    <xf numFmtId="164" fontId="3" fillId="2" borderId="5" xfId="1" applyFont="1" applyFill="1" applyBorder="1" applyProtection="1">
      <protection hidden="1"/>
    </xf>
    <xf numFmtId="167" fontId="3" fillId="2" borderId="5" xfId="1" applyNumberFormat="1" applyFont="1" applyFill="1" applyBorder="1" applyProtection="1">
      <protection hidden="1"/>
    </xf>
    <xf numFmtId="164" fontId="3" fillId="2" borderId="5" xfId="1" applyNumberFormat="1" applyFont="1" applyFill="1" applyBorder="1" applyProtection="1">
      <protection hidden="1"/>
    </xf>
    <xf numFmtId="167" fontId="3" fillId="2" borderId="15" xfId="1" applyNumberFormat="1" applyFont="1" applyFill="1" applyBorder="1" applyProtection="1">
      <protection hidden="1"/>
    </xf>
    <xf numFmtId="0" fontId="5" fillId="3" borderId="14" xfId="0" applyFont="1" applyFill="1" applyBorder="1" applyAlignment="1" applyProtection="1">
      <protection hidden="1"/>
    </xf>
    <xf numFmtId="0" fontId="5" fillId="3" borderId="5" xfId="0" applyFont="1" applyFill="1" applyBorder="1" applyAlignment="1" applyProtection="1">
      <protection hidden="1"/>
    </xf>
    <xf numFmtId="164" fontId="5" fillId="3" borderId="5" xfId="1" applyFont="1" applyFill="1" applyBorder="1" applyAlignment="1" applyProtection="1">
      <protection hidden="1"/>
    </xf>
    <xf numFmtId="164" fontId="5" fillId="3" borderId="5" xfId="1" applyNumberFormat="1" applyFont="1" applyFill="1" applyBorder="1" applyAlignment="1" applyProtection="1">
      <protection hidden="1"/>
    </xf>
    <xf numFmtId="167" fontId="5" fillId="3" borderId="5" xfId="1" applyNumberFormat="1" applyFont="1" applyFill="1" applyBorder="1" applyAlignment="1" applyProtection="1">
      <protection hidden="1"/>
    </xf>
    <xf numFmtId="0" fontId="5" fillId="3" borderId="15" xfId="0" applyFont="1" applyFill="1" applyBorder="1" applyAlignment="1" applyProtection="1">
      <protection hidden="1"/>
    </xf>
    <xf numFmtId="164" fontId="36" fillId="0" borderId="20" xfId="1" applyFont="1" applyFill="1" applyBorder="1" applyProtection="1">
      <protection hidden="1"/>
    </xf>
    <xf numFmtId="164" fontId="36" fillId="2" borderId="20" xfId="1" applyFont="1" applyFill="1" applyBorder="1" applyProtection="1">
      <protection hidden="1"/>
    </xf>
    <xf numFmtId="0" fontId="9" fillId="3" borderId="14" xfId="0" applyFont="1" applyFill="1" applyBorder="1" applyAlignment="1" applyProtection="1">
      <protection hidden="1"/>
    </xf>
    <xf numFmtId="0" fontId="9" fillId="3" borderId="5" xfId="0" applyFont="1" applyFill="1" applyBorder="1" applyAlignment="1" applyProtection="1">
      <protection hidden="1"/>
    </xf>
    <xf numFmtId="164" fontId="9" fillId="3" borderId="5" xfId="1" applyFont="1" applyFill="1" applyBorder="1" applyAlignment="1" applyProtection="1">
      <protection hidden="1"/>
    </xf>
    <xf numFmtId="164" fontId="9" fillId="3" borderId="5" xfId="1" applyNumberFormat="1" applyFont="1" applyFill="1" applyBorder="1" applyAlignment="1" applyProtection="1">
      <protection hidden="1"/>
    </xf>
    <xf numFmtId="167" fontId="9" fillId="3" borderId="5" xfId="1" applyNumberFormat="1" applyFont="1" applyFill="1" applyBorder="1" applyAlignment="1" applyProtection="1">
      <protection hidden="1"/>
    </xf>
    <xf numFmtId="0" fontId="9" fillId="3" borderId="15" xfId="0" applyFont="1" applyFill="1" applyBorder="1" applyAlignment="1" applyProtection="1">
      <protection hidden="1"/>
    </xf>
    <xf numFmtId="0" fontId="7" fillId="4" borderId="25" xfId="1" applyNumberFormat="1" applyFont="1" applyFill="1" applyBorder="1" applyAlignment="1" applyProtection="1">
      <alignment horizontal="center" wrapText="1"/>
      <protection hidden="1"/>
    </xf>
    <xf numFmtId="0" fontId="9" fillId="3" borderId="2" xfId="0" applyFont="1" applyFill="1" applyBorder="1" applyAlignment="1" applyProtection="1">
      <protection hidden="1"/>
    </xf>
    <xf numFmtId="0" fontId="9" fillId="3" borderId="3" xfId="0" applyFont="1" applyFill="1" applyBorder="1" applyAlignment="1" applyProtection="1">
      <protection hidden="1"/>
    </xf>
    <xf numFmtId="164" fontId="9" fillId="3" borderId="3" xfId="1" applyFont="1" applyFill="1" applyBorder="1" applyAlignment="1" applyProtection="1">
      <protection hidden="1"/>
    </xf>
    <xf numFmtId="164" fontId="9" fillId="3" borderId="3" xfId="1" applyNumberFormat="1" applyFont="1" applyFill="1" applyBorder="1" applyAlignment="1" applyProtection="1">
      <protection hidden="1"/>
    </xf>
    <xf numFmtId="167" fontId="9" fillId="3" borderId="3" xfId="1" applyNumberFormat="1" applyFont="1" applyFill="1" applyBorder="1" applyAlignment="1" applyProtection="1">
      <protection hidden="1"/>
    </xf>
    <xf numFmtId="0" fontId="9" fillId="3" borderId="7" xfId="0" applyFont="1" applyFill="1" applyBorder="1" applyAlignment="1" applyProtection="1">
      <protection hidden="1"/>
    </xf>
    <xf numFmtId="0" fontId="37" fillId="10" borderId="1" xfId="0" applyFont="1" applyFill="1" applyBorder="1" applyProtection="1">
      <protection hidden="1"/>
    </xf>
    <xf numFmtId="0" fontId="37" fillId="10" borderId="1" xfId="0" applyFont="1" applyFill="1" applyBorder="1" applyAlignment="1" applyProtection="1">
      <alignment horizontal="center"/>
      <protection hidden="1"/>
    </xf>
    <xf numFmtId="0" fontId="37" fillId="10" borderId="1" xfId="0" quotePrefix="1" applyFont="1" applyFill="1" applyBorder="1" applyAlignment="1" applyProtection="1">
      <alignment horizontal="center"/>
      <protection hidden="1"/>
    </xf>
    <xf numFmtId="0" fontId="37" fillId="10" borderId="1" xfId="0" applyFont="1" applyFill="1" applyBorder="1" applyAlignment="1" applyProtection="1">
      <alignment horizontal="center" wrapText="1"/>
      <protection hidden="1"/>
    </xf>
    <xf numFmtId="167" fontId="37" fillId="10" borderId="1" xfId="1" applyNumberFormat="1" applyFont="1" applyFill="1" applyBorder="1" applyAlignment="1" applyProtection="1">
      <alignment horizontal="center"/>
      <protection hidden="1"/>
    </xf>
    <xf numFmtId="168" fontId="37" fillId="10" borderId="1" xfId="1" applyNumberFormat="1" applyFont="1" applyFill="1" applyBorder="1" applyAlignment="1" applyProtection="1">
      <alignment horizontal="center" wrapText="1"/>
      <protection hidden="1"/>
    </xf>
    <xf numFmtId="169" fontId="37" fillId="10" borderId="1" xfId="1" applyNumberFormat="1" applyFont="1" applyFill="1" applyBorder="1" applyAlignment="1" applyProtection="1">
      <alignment horizontal="center" wrapText="1"/>
      <protection hidden="1"/>
    </xf>
    <xf numFmtId="0" fontId="23" fillId="0" borderId="0" xfId="0" applyFont="1" applyFill="1" applyProtection="1">
      <protection hidden="1"/>
    </xf>
    <xf numFmtId="0" fontId="23" fillId="7" borderId="1" xfId="0" applyFont="1" applyFill="1" applyBorder="1" applyProtection="1">
      <protection hidden="1"/>
    </xf>
    <xf numFmtId="0" fontId="23" fillId="7" borderId="1" xfId="0" applyFont="1" applyFill="1" applyBorder="1" applyAlignment="1" applyProtection="1">
      <alignment horizontal="center"/>
      <protection hidden="1"/>
    </xf>
    <xf numFmtId="167" fontId="28" fillId="7" borderId="1" xfId="1" applyNumberFormat="1" applyFont="1" applyFill="1" applyBorder="1" applyAlignment="1" applyProtection="1">
      <alignment horizontal="center"/>
      <protection hidden="1"/>
    </xf>
    <xf numFmtId="167" fontId="28" fillId="7" borderId="1" xfId="1" applyNumberFormat="1" applyFont="1" applyFill="1" applyBorder="1" applyProtection="1">
      <protection hidden="1"/>
    </xf>
    <xf numFmtId="167" fontId="28" fillId="7" borderId="1" xfId="1" applyNumberFormat="1" applyFont="1" applyFill="1" applyBorder="1" applyAlignment="1" applyProtection="1">
      <alignment horizontal="center" wrapText="1"/>
      <protection hidden="1"/>
    </xf>
    <xf numFmtId="0" fontId="28" fillId="0" borderId="0" xfId="0" applyFont="1" applyFill="1" applyProtection="1">
      <protection hidden="1"/>
    </xf>
    <xf numFmtId="0" fontId="23" fillId="0" borderId="1" xfId="0" applyFont="1" applyFill="1" applyBorder="1" applyProtection="1">
      <protection hidden="1"/>
    </xf>
    <xf numFmtId="0" fontId="23" fillId="0" borderId="1" xfId="0" applyFont="1" applyFill="1" applyBorder="1" applyAlignment="1" applyProtection="1">
      <alignment horizontal="center"/>
      <protection hidden="1"/>
    </xf>
    <xf numFmtId="167" fontId="28" fillId="0" borderId="1" xfId="1" applyNumberFormat="1" applyFont="1" applyFill="1" applyBorder="1" applyAlignment="1" applyProtection="1">
      <alignment horizontal="center"/>
      <protection hidden="1"/>
    </xf>
    <xf numFmtId="167" fontId="28" fillId="0" borderId="1" xfId="1" applyNumberFormat="1" applyFont="1" applyFill="1" applyBorder="1" applyProtection="1">
      <protection hidden="1"/>
    </xf>
    <xf numFmtId="167" fontId="28" fillId="0" borderId="1" xfId="1" applyNumberFormat="1" applyFont="1" applyFill="1" applyBorder="1" applyAlignment="1" applyProtection="1">
      <alignment horizontal="center" wrapText="1"/>
      <protection hidden="1"/>
    </xf>
    <xf numFmtId="0" fontId="23" fillId="7" borderId="1" xfId="0" applyFont="1" applyFill="1" applyBorder="1" applyAlignment="1" applyProtection="1">
      <alignment wrapText="1"/>
      <protection hidden="1"/>
    </xf>
    <xf numFmtId="0" fontId="23" fillId="0" borderId="1" xfId="0" applyFont="1" applyFill="1" applyBorder="1" applyAlignment="1" applyProtection="1">
      <alignment wrapText="1"/>
      <protection hidden="1"/>
    </xf>
    <xf numFmtId="0" fontId="28" fillId="7" borderId="1" xfId="0" applyFont="1" applyFill="1" applyBorder="1" applyAlignment="1" applyProtection="1">
      <alignment horizontal="center"/>
      <protection hidden="1"/>
    </xf>
    <xf numFmtId="0" fontId="28" fillId="7" borderId="1" xfId="0" applyFont="1" applyFill="1" applyBorder="1" applyProtection="1">
      <protection hidden="1"/>
    </xf>
    <xf numFmtId="167" fontId="29" fillId="7" borderId="1" xfId="1" applyNumberFormat="1" applyFont="1" applyFill="1" applyBorder="1" applyProtection="1">
      <protection hidden="1"/>
    </xf>
    <xf numFmtId="168" fontId="29" fillId="7" borderId="1" xfId="1" applyNumberFormat="1" applyFont="1" applyFill="1" applyBorder="1" applyAlignment="1" applyProtection="1">
      <alignment wrapText="1"/>
      <protection hidden="1"/>
    </xf>
    <xf numFmtId="169" fontId="29" fillId="7" borderId="1" xfId="1" applyNumberFormat="1" applyFont="1" applyFill="1" applyBorder="1" applyAlignment="1" applyProtection="1">
      <alignment wrapText="1"/>
      <protection hidden="1"/>
    </xf>
    <xf numFmtId="0" fontId="28" fillId="0" borderId="1" xfId="0" applyFont="1" applyFill="1" applyBorder="1" applyAlignment="1" applyProtection="1">
      <alignment horizontal="center"/>
      <protection hidden="1"/>
    </xf>
    <xf numFmtId="0" fontId="28" fillId="0" borderId="1" xfId="0" applyFont="1" applyFill="1" applyBorder="1" applyProtection="1">
      <protection hidden="1"/>
    </xf>
    <xf numFmtId="167" fontId="29" fillId="0" borderId="1" xfId="1" applyNumberFormat="1" applyFont="1" applyFill="1" applyBorder="1" applyProtection="1">
      <protection hidden="1"/>
    </xf>
    <xf numFmtId="168" fontId="29" fillId="9" borderId="1" xfId="1" applyNumberFormat="1" applyFont="1" applyFill="1" applyBorder="1" applyAlignment="1" applyProtection="1">
      <alignment wrapText="1"/>
      <protection hidden="1"/>
    </xf>
    <xf numFmtId="169" fontId="29" fillId="9" borderId="1" xfId="1" applyNumberFormat="1" applyFont="1" applyFill="1" applyBorder="1" applyAlignment="1" applyProtection="1">
      <alignment wrapText="1"/>
      <protection hidden="1"/>
    </xf>
    <xf numFmtId="168" fontId="28" fillId="7" borderId="1" xfId="1" applyNumberFormat="1" applyFont="1" applyFill="1" applyBorder="1" applyAlignment="1" applyProtection="1">
      <alignment horizontal="center" wrapText="1"/>
      <protection hidden="1"/>
    </xf>
    <xf numFmtId="169" fontId="28" fillId="7" borderId="1" xfId="1" applyNumberFormat="1" applyFont="1" applyFill="1" applyBorder="1" applyAlignment="1" applyProtection="1">
      <alignment horizontal="center" wrapText="1"/>
      <protection hidden="1"/>
    </xf>
    <xf numFmtId="168" fontId="28" fillId="0" borderId="1" xfId="1" applyNumberFormat="1" applyFont="1" applyFill="1" applyBorder="1" applyAlignment="1" applyProtection="1">
      <alignment horizontal="center" wrapText="1"/>
      <protection hidden="1"/>
    </xf>
    <xf numFmtId="169" fontId="28" fillId="0" borderId="1" xfId="1" applyNumberFormat="1" applyFont="1" applyFill="1" applyBorder="1" applyAlignment="1" applyProtection="1">
      <alignment horizontal="center" wrapText="1"/>
      <protection hidden="1"/>
    </xf>
    <xf numFmtId="0" fontId="23" fillId="8" borderId="1" xfId="0" applyFont="1" applyFill="1" applyBorder="1" applyProtection="1">
      <protection hidden="1"/>
    </xf>
    <xf numFmtId="0" fontId="23" fillId="8" borderId="1" xfId="0" applyFont="1" applyFill="1" applyBorder="1" applyAlignment="1" applyProtection="1">
      <alignment horizontal="center"/>
      <protection hidden="1"/>
    </xf>
    <xf numFmtId="0" fontId="28" fillId="8" borderId="1" xfId="0" applyFont="1" applyFill="1" applyBorder="1" applyAlignment="1" applyProtection="1">
      <alignment horizontal="center"/>
      <protection hidden="1"/>
    </xf>
    <xf numFmtId="0" fontId="28" fillId="8" borderId="1" xfId="0" applyFont="1" applyFill="1" applyBorder="1" applyProtection="1">
      <protection hidden="1"/>
    </xf>
    <xf numFmtId="167" fontId="29" fillId="8" borderId="1" xfId="1" applyNumberFormat="1" applyFont="1" applyFill="1" applyBorder="1" applyProtection="1">
      <protection hidden="1"/>
    </xf>
    <xf numFmtId="168" fontId="29" fillId="8" borderId="1" xfId="1" applyNumberFormat="1" applyFont="1" applyFill="1" applyBorder="1" applyAlignment="1" applyProtection="1">
      <alignment wrapText="1"/>
      <protection hidden="1"/>
    </xf>
    <xf numFmtId="169" fontId="29" fillId="8" borderId="1" xfId="1" applyNumberFormat="1" applyFont="1" applyFill="1" applyBorder="1" applyAlignment="1" applyProtection="1">
      <alignment wrapText="1"/>
      <protection hidden="1"/>
    </xf>
    <xf numFmtId="0" fontId="23" fillId="0" borderId="0" xfId="0" applyFont="1" applyFill="1" applyAlignment="1" applyProtection="1">
      <alignment horizontal="center"/>
      <protection hidden="1"/>
    </xf>
    <xf numFmtId="0" fontId="28" fillId="0" borderId="0" xfId="0" applyFont="1" applyFill="1" applyAlignment="1" applyProtection="1">
      <alignment horizontal="center"/>
      <protection hidden="1"/>
    </xf>
    <xf numFmtId="167" fontId="28" fillId="0" borderId="0" xfId="1" applyNumberFormat="1" applyFont="1" applyFill="1" applyAlignment="1" applyProtection="1">
      <alignment horizontal="center"/>
      <protection hidden="1"/>
    </xf>
    <xf numFmtId="168" fontId="28" fillId="0" borderId="0" xfId="1" applyNumberFormat="1" applyFont="1" applyFill="1" applyAlignment="1" applyProtection="1">
      <alignment horizontal="center" wrapText="1"/>
      <protection hidden="1"/>
    </xf>
    <xf numFmtId="169" fontId="28" fillId="0" borderId="0" xfId="1" applyNumberFormat="1" applyFont="1" applyFill="1" applyAlignment="1" applyProtection="1">
      <alignment horizontal="center" wrapText="1"/>
      <protection hidden="1"/>
    </xf>
    <xf numFmtId="0" fontId="38" fillId="2" borderId="6" xfId="0" applyFont="1" applyFill="1" applyBorder="1" applyAlignment="1" applyProtection="1">
      <protection hidden="1"/>
    </xf>
    <xf numFmtId="0" fontId="38" fillId="2" borderId="0" xfId="0" applyFont="1" applyFill="1" applyBorder="1" applyAlignment="1" applyProtection="1">
      <alignment wrapText="1"/>
      <protection hidden="1"/>
    </xf>
    <xf numFmtId="0" fontId="25" fillId="2" borderId="0" xfId="0" applyFont="1" applyFill="1" applyBorder="1" applyAlignment="1" applyProtection="1">
      <alignment wrapText="1"/>
      <protection hidden="1"/>
    </xf>
    <xf numFmtId="164" fontId="25" fillId="2" borderId="0" xfId="1" applyFont="1" applyFill="1" applyBorder="1" applyAlignment="1" applyProtection="1">
      <alignment wrapText="1"/>
      <protection hidden="1"/>
    </xf>
    <xf numFmtId="167" fontId="25" fillId="2" borderId="0" xfId="1" applyNumberFormat="1" applyFont="1" applyFill="1" applyBorder="1" applyAlignment="1" applyProtection="1">
      <alignment wrapText="1"/>
      <protection hidden="1"/>
    </xf>
    <xf numFmtId="164" fontId="25" fillId="2" borderId="0" xfId="1" applyNumberFormat="1" applyFont="1" applyFill="1" applyBorder="1" applyAlignment="1" applyProtection="1">
      <alignment wrapText="1"/>
      <protection hidden="1"/>
    </xf>
    <xf numFmtId="167" fontId="25" fillId="2" borderId="4" xfId="1" applyNumberFormat="1" applyFont="1" applyFill="1" applyBorder="1" applyAlignment="1" applyProtection="1">
      <alignment wrapText="1"/>
      <protection hidden="1"/>
    </xf>
    <xf numFmtId="0" fontId="5" fillId="0" borderId="14" xfId="0" applyFont="1" applyFill="1" applyBorder="1" applyAlignment="1" applyProtection="1">
      <alignment horizontal="center"/>
      <protection hidden="1"/>
    </xf>
    <xf numFmtId="0" fontId="5" fillId="0" borderId="5" xfId="0" applyFont="1" applyFill="1" applyBorder="1" applyAlignment="1" applyProtection="1">
      <alignment horizontal="center"/>
      <protection hidden="1"/>
    </xf>
    <xf numFmtId="0" fontId="5" fillId="0" borderId="15" xfId="0" applyFont="1" applyFill="1" applyBorder="1" applyAlignment="1" applyProtection="1">
      <alignment horizontal="center"/>
      <protection hidden="1"/>
    </xf>
    <xf numFmtId="0" fontId="5" fillId="2" borderId="14" xfId="0" applyFont="1" applyFill="1" applyBorder="1" applyAlignment="1" applyProtection="1">
      <alignment horizontal="center"/>
      <protection hidden="1"/>
    </xf>
    <xf numFmtId="0" fontId="5" fillId="2" borderId="5" xfId="0" applyFont="1" applyFill="1" applyBorder="1" applyAlignment="1" applyProtection="1">
      <alignment horizontal="center"/>
      <protection hidden="1"/>
    </xf>
    <xf numFmtId="164" fontId="5" fillId="2" borderId="14" xfId="1" applyFont="1" applyFill="1" applyBorder="1" applyAlignment="1" applyProtection="1">
      <alignment horizontal="center"/>
      <protection hidden="1"/>
    </xf>
    <xf numFmtId="164" fontId="5" fillId="2" borderId="5" xfId="1" applyFont="1" applyFill="1" applyBorder="1" applyAlignment="1" applyProtection="1">
      <alignment horizontal="center"/>
      <protection hidden="1"/>
    </xf>
    <xf numFmtId="164" fontId="5" fillId="2" borderId="15" xfId="1" applyFont="1" applyFill="1" applyBorder="1" applyAlignment="1" applyProtection="1">
      <alignment horizontal="center"/>
      <protection hidden="1"/>
    </xf>
    <xf numFmtId="0" fontId="5" fillId="0" borderId="2" xfId="0" applyFont="1" applyFill="1" applyBorder="1" applyAlignment="1" applyProtection="1">
      <alignment horizontal="center"/>
      <protection hidden="1"/>
    </xf>
    <xf numFmtId="0" fontId="5" fillId="0" borderId="3" xfId="0" applyFont="1" applyFill="1" applyBorder="1" applyAlignment="1" applyProtection="1">
      <alignment horizontal="center"/>
      <protection hidden="1"/>
    </xf>
    <xf numFmtId="0" fontId="5" fillId="0" borderId="7"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2</xdr:col>
      <xdr:colOff>4768</xdr:colOff>
      <xdr:row>4</xdr:row>
      <xdr:rowOff>922971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tabSelected="1" zoomScale="80" zoomScaleNormal="80" workbookViewId="0">
      <pane xSplit="3" ySplit="7" topLeftCell="J39" activePane="bottomRight" state="frozen"/>
      <selection pane="topRight" activeCell="D1" sqref="D1"/>
      <selection pane="bottomLeft" activeCell="A8" sqref="A8"/>
      <selection pane="bottomRight" activeCell="T45" sqref="T45"/>
    </sheetView>
  </sheetViews>
  <sheetFormatPr defaultColWidth="9.140625" defaultRowHeight="12.75" x14ac:dyDescent="0.2"/>
  <cols>
    <col min="1" max="1" width="8.85546875" style="7" bestFit="1" customWidth="1"/>
    <col min="2" max="2" width="60.42578125" style="8" customWidth="1"/>
    <col min="3" max="3" width="11.7109375" style="145" bestFit="1" customWidth="1"/>
    <col min="4" max="4" width="10.5703125" style="7" bestFit="1" customWidth="1"/>
    <col min="5" max="5" width="10.85546875" style="55" bestFit="1" customWidth="1"/>
    <col min="6" max="6" width="10.7109375" style="56" customWidth="1"/>
    <col min="7" max="7" width="10.7109375" style="55" customWidth="1"/>
    <col min="8" max="8" width="10.7109375" style="56" customWidth="1"/>
    <col min="9" max="9" width="10.7109375" style="55" customWidth="1"/>
    <col min="10" max="10" width="11.85546875" style="55" customWidth="1"/>
    <col min="11" max="12" width="14.5703125" style="55" customWidth="1"/>
    <col min="13" max="14" width="11.85546875" style="55" customWidth="1"/>
    <col min="15" max="15" width="10.140625" style="57" bestFit="1" customWidth="1"/>
    <col min="16" max="16" width="9.140625" style="55" customWidth="1"/>
    <col min="17" max="18" width="11.85546875" style="55" customWidth="1"/>
    <col min="19" max="19" width="10.140625" style="57" bestFit="1" customWidth="1"/>
    <col min="20" max="20" width="9.140625" style="55" customWidth="1"/>
    <col min="21" max="21" width="10.140625" style="57" bestFit="1" customWidth="1"/>
    <col min="22" max="22" width="9.140625" style="55" customWidth="1"/>
    <col min="23" max="23" width="9.42578125" style="7" bestFit="1" customWidth="1"/>
    <col min="24" max="24" width="10.5703125" style="7" bestFit="1" customWidth="1"/>
    <col min="25" max="25" width="11.28515625" style="7" bestFit="1" customWidth="1"/>
    <col min="26" max="27" width="10.5703125" style="7" bestFit="1" customWidth="1"/>
    <col min="28" max="28" width="10.7109375" style="7" bestFit="1" customWidth="1"/>
    <col min="29" max="29" width="11.28515625" style="58" customWidth="1"/>
    <col min="30" max="30" width="10.42578125" style="59" bestFit="1" customWidth="1"/>
    <col min="31" max="32" width="10.5703125" style="59" bestFit="1" customWidth="1"/>
    <col min="33" max="33" width="10.7109375" style="59" bestFit="1" customWidth="1"/>
    <col min="34" max="34" width="10.5703125" style="7" customWidth="1"/>
    <col min="35" max="35" width="9.28515625" style="59" customWidth="1"/>
    <col min="36" max="36" width="10.5703125" style="7" customWidth="1"/>
    <col min="37" max="37" width="9.28515625" style="59" customWidth="1"/>
    <col min="38" max="38" width="11.28515625" style="58" customWidth="1"/>
    <col min="39" max="39" width="10.42578125" style="59" bestFit="1" customWidth="1"/>
    <col min="40" max="40" width="10.5703125" style="59" bestFit="1" customWidth="1"/>
    <col min="41" max="41" width="11.28515625" style="58" customWidth="1"/>
    <col min="42" max="42" width="10.42578125" style="59" bestFit="1" customWidth="1"/>
    <col min="43" max="43" width="10.28515625" style="59" bestFit="1" customWidth="1"/>
    <col min="44" max="44" width="10.5703125" style="59" bestFit="1" customWidth="1"/>
    <col min="45" max="45" width="11.28515625" style="58" customWidth="1"/>
    <col min="46" max="46" width="10.42578125" style="59" bestFit="1" customWidth="1"/>
    <col min="47" max="47" width="11.28515625" style="58" customWidth="1"/>
    <col min="48" max="48" width="10.42578125" style="59" bestFit="1" customWidth="1"/>
    <col min="49" max="49" width="11.7109375" style="55" customWidth="1"/>
    <col min="50" max="50" width="11.85546875" style="55" customWidth="1"/>
    <col min="51" max="16384" width="9.140625" style="7"/>
  </cols>
  <sheetData>
    <row r="1" spans="1:50" ht="23.25" x14ac:dyDescent="0.35">
      <c r="A1" s="51" t="s">
        <v>198</v>
      </c>
      <c r="B1" s="52"/>
      <c r="C1" s="52"/>
      <c r="D1" s="52"/>
      <c r="E1" s="52"/>
      <c r="F1" s="53"/>
      <c r="G1" s="52"/>
      <c r="H1" s="53"/>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4"/>
    </row>
    <row r="2" spans="1:50" x14ac:dyDescent="0.2">
      <c r="A2" s="217"/>
      <c r="B2" s="218"/>
      <c r="C2" s="219"/>
      <c r="D2" s="220"/>
      <c r="E2" s="221"/>
      <c r="F2" s="220"/>
      <c r="G2" s="221"/>
      <c r="H2" s="220"/>
      <c r="I2" s="221"/>
      <c r="J2" s="221"/>
      <c r="K2" s="221"/>
      <c r="L2" s="221"/>
      <c r="M2" s="221"/>
      <c r="N2" s="221"/>
      <c r="O2" s="220"/>
      <c r="P2" s="221"/>
      <c r="Q2" s="221"/>
      <c r="R2" s="221"/>
      <c r="S2" s="220"/>
      <c r="T2" s="221"/>
      <c r="U2" s="220"/>
      <c r="V2" s="221"/>
      <c r="W2" s="220"/>
      <c r="X2" s="220"/>
      <c r="Y2" s="220"/>
      <c r="Z2" s="220"/>
      <c r="AA2" s="220"/>
      <c r="AB2" s="220"/>
      <c r="AC2" s="222"/>
      <c r="AD2" s="221"/>
      <c r="AE2" s="221"/>
      <c r="AF2" s="221"/>
      <c r="AG2" s="221"/>
      <c r="AH2" s="220"/>
      <c r="AI2" s="221"/>
      <c r="AJ2" s="220"/>
      <c r="AK2" s="221"/>
      <c r="AL2" s="220"/>
      <c r="AM2" s="221"/>
      <c r="AN2" s="221"/>
      <c r="AO2" s="220"/>
      <c r="AP2" s="221"/>
      <c r="AQ2" s="221"/>
      <c r="AR2" s="221"/>
      <c r="AS2" s="220"/>
      <c r="AT2" s="221"/>
      <c r="AU2" s="220"/>
      <c r="AV2" s="221"/>
      <c r="AW2" s="221"/>
      <c r="AX2" s="223"/>
    </row>
    <row r="3" spans="1:50" ht="15.75" x14ac:dyDescent="0.25">
      <c r="A3" s="224" t="s">
        <v>190</v>
      </c>
      <c r="B3" s="225"/>
      <c r="C3" s="225"/>
      <c r="D3" s="225"/>
      <c r="E3" s="225"/>
      <c r="F3" s="226"/>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7"/>
      <c r="AM3" s="225"/>
      <c r="AN3" s="225"/>
      <c r="AO3" s="226"/>
      <c r="AP3" s="225"/>
      <c r="AQ3" s="225"/>
      <c r="AR3" s="225"/>
      <c r="AS3" s="226"/>
      <c r="AT3" s="225"/>
      <c r="AU3" s="226"/>
      <c r="AV3" s="228"/>
      <c r="AW3" s="225"/>
      <c r="AX3" s="229"/>
    </row>
    <row r="4" spans="1:50" ht="15.75" x14ac:dyDescent="0.25">
      <c r="A4" s="60"/>
      <c r="B4" s="61"/>
      <c r="C4" s="154"/>
      <c r="D4" s="299" t="s">
        <v>97</v>
      </c>
      <c r="E4" s="301"/>
      <c r="F4" s="307" t="s">
        <v>98</v>
      </c>
      <c r="G4" s="308"/>
      <c r="H4" s="308"/>
      <c r="I4" s="308"/>
      <c r="J4" s="308"/>
      <c r="K4" s="308"/>
      <c r="L4" s="308"/>
      <c r="M4" s="308"/>
      <c r="N4" s="309"/>
      <c r="O4" s="299" t="s">
        <v>99</v>
      </c>
      <c r="P4" s="300"/>
      <c r="Q4" s="300"/>
      <c r="R4" s="301"/>
      <c r="S4" s="299" t="s">
        <v>100</v>
      </c>
      <c r="T4" s="300"/>
      <c r="U4" s="300"/>
      <c r="V4" s="300"/>
      <c r="W4" s="300"/>
      <c r="X4" s="300"/>
      <c r="Y4" s="300"/>
      <c r="Z4" s="300"/>
      <c r="AA4" s="300"/>
      <c r="AB4" s="301"/>
      <c r="AC4" s="299" t="s">
        <v>101</v>
      </c>
      <c r="AD4" s="300"/>
      <c r="AE4" s="300"/>
      <c r="AF4" s="300"/>
      <c r="AG4" s="301"/>
      <c r="AH4" s="299" t="s">
        <v>102</v>
      </c>
      <c r="AI4" s="300"/>
      <c r="AJ4" s="300"/>
      <c r="AK4" s="301"/>
      <c r="AL4" s="299" t="s">
        <v>103</v>
      </c>
      <c r="AM4" s="300"/>
      <c r="AN4" s="301"/>
      <c r="AO4" s="302" t="s">
        <v>104</v>
      </c>
      <c r="AP4" s="303"/>
      <c r="AQ4" s="303"/>
      <c r="AR4" s="303"/>
      <c r="AS4" s="304" t="s">
        <v>105</v>
      </c>
      <c r="AT4" s="305"/>
      <c r="AU4" s="305"/>
      <c r="AV4" s="305"/>
      <c r="AW4" s="305"/>
      <c r="AX4" s="306"/>
    </row>
    <row r="5" spans="1:50" ht="84" customHeight="1" x14ac:dyDescent="0.2">
      <c r="A5" s="62" t="s">
        <v>0</v>
      </c>
      <c r="B5" s="63" t="s">
        <v>1</v>
      </c>
      <c r="C5" s="64" t="s">
        <v>2</v>
      </c>
      <c r="D5" s="39" t="s">
        <v>106</v>
      </c>
      <c r="E5" s="40" t="s">
        <v>107</v>
      </c>
      <c r="F5" s="39" t="s">
        <v>108</v>
      </c>
      <c r="G5" s="39" t="s">
        <v>109</v>
      </c>
      <c r="H5" s="39" t="s">
        <v>110</v>
      </c>
      <c r="I5" s="39" t="s">
        <v>111</v>
      </c>
      <c r="J5" s="40" t="s">
        <v>112</v>
      </c>
      <c r="K5" s="40" t="s">
        <v>113</v>
      </c>
      <c r="L5" s="40" t="s">
        <v>114</v>
      </c>
      <c r="M5" s="40" t="s">
        <v>115</v>
      </c>
      <c r="N5" s="40" t="s">
        <v>116</v>
      </c>
      <c r="O5" s="39" t="s">
        <v>117</v>
      </c>
      <c r="P5" s="40" t="s">
        <v>107</v>
      </c>
      <c r="Q5" s="40" t="s">
        <v>118</v>
      </c>
      <c r="R5" s="40" t="s">
        <v>118</v>
      </c>
      <c r="S5" s="39" t="s">
        <v>119</v>
      </c>
      <c r="T5" s="40" t="s">
        <v>120</v>
      </c>
      <c r="U5" s="39" t="s">
        <v>110</v>
      </c>
      <c r="V5" s="39" t="s">
        <v>111</v>
      </c>
      <c r="W5" s="155" t="s">
        <v>121</v>
      </c>
      <c r="X5" s="155" t="s">
        <v>122</v>
      </c>
      <c r="Y5" s="155" t="s">
        <v>123</v>
      </c>
      <c r="Z5" s="155" t="s">
        <v>124</v>
      </c>
      <c r="AA5" s="155" t="s">
        <v>125</v>
      </c>
      <c r="AB5" s="155" t="s">
        <v>126</v>
      </c>
      <c r="AC5" s="39" t="s">
        <v>127</v>
      </c>
      <c r="AD5" s="39" t="s">
        <v>107</v>
      </c>
      <c r="AE5" s="39" t="s">
        <v>118</v>
      </c>
      <c r="AF5" s="39" t="s">
        <v>118</v>
      </c>
      <c r="AG5" s="39" t="s">
        <v>118</v>
      </c>
      <c r="AH5" s="39" t="s">
        <v>128</v>
      </c>
      <c r="AI5" s="39" t="s">
        <v>129</v>
      </c>
      <c r="AJ5" s="39" t="s">
        <v>130</v>
      </c>
      <c r="AK5" s="39" t="s">
        <v>131</v>
      </c>
      <c r="AL5" s="156" t="s">
        <v>132</v>
      </c>
      <c r="AM5" s="40" t="s">
        <v>107</v>
      </c>
      <c r="AN5" s="40" t="s">
        <v>118</v>
      </c>
      <c r="AO5" s="39" t="s">
        <v>132</v>
      </c>
      <c r="AP5" s="40" t="s">
        <v>107</v>
      </c>
      <c r="AQ5" s="39" t="s">
        <v>133</v>
      </c>
      <c r="AR5" s="39" t="s">
        <v>133</v>
      </c>
      <c r="AS5" s="39" t="s">
        <v>134</v>
      </c>
      <c r="AT5" s="39" t="s">
        <v>135</v>
      </c>
      <c r="AU5" s="39" t="s">
        <v>136</v>
      </c>
      <c r="AV5" s="40" t="s">
        <v>137</v>
      </c>
      <c r="AW5" s="39" t="s">
        <v>138</v>
      </c>
      <c r="AX5" s="40" t="s">
        <v>73</v>
      </c>
    </row>
    <row r="6" spans="1:50" ht="13.5" customHeight="1" x14ac:dyDescent="0.2">
      <c r="A6" s="65"/>
      <c r="B6" s="66"/>
      <c r="C6" s="67"/>
      <c r="D6" s="41"/>
      <c r="E6" s="42"/>
      <c r="F6" s="43"/>
      <c r="G6" s="42"/>
      <c r="H6" s="43"/>
      <c r="I6" s="42"/>
      <c r="J6" s="45">
        <v>1.1000000000000001</v>
      </c>
      <c r="K6" s="45">
        <v>1.35</v>
      </c>
      <c r="L6" s="45">
        <v>1.5</v>
      </c>
      <c r="M6" s="45">
        <v>2</v>
      </c>
      <c r="N6" s="45">
        <v>2.15</v>
      </c>
      <c r="O6" s="43"/>
      <c r="P6" s="42"/>
      <c r="Q6" s="45">
        <v>1.3</v>
      </c>
      <c r="R6" s="45">
        <v>1.5</v>
      </c>
      <c r="S6" s="41"/>
      <c r="T6" s="44"/>
      <c r="U6" s="41"/>
      <c r="V6" s="44"/>
      <c r="W6" s="46">
        <v>1.1000000000000001</v>
      </c>
      <c r="X6" s="46">
        <v>1.37</v>
      </c>
      <c r="Y6" s="46">
        <v>1.62</v>
      </c>
      <c r="Z6" s="46">
        <v>1.47</v>
      </c>
      <c r="AA6" s="46">
        <v>2.17</v>
      </c>
      <c r="AB6" s="46">
        <v>3</v>
      </c>
      <c r="AC6" s="41"/>
      <c r="AD6" s="41"/>
      <c r="AE6" s="45">
        <v>1.65</v>
      </c>
      <c r="AF6" s="45">
        <v>2.1</v>
      </c>
      <c r="AG6" s="45">
        <v>3</v>
      </c>
      <c r="AH6" s="41"/>
      <c r="AI6" s="44"/>
      <c r="AJ6" s="41"/>
      <c r="AK6" s="44"/>
      <c r="AL6" s="157"/>
      <c r="AM6" s="42"/>
      <c r="AN6" s="45">
        <v>1.5</v>
      </c>
      <c r="AO6" s="41"/>
      <c r="AP6" s="41"/>
      <c r="AQ6" s="45">
        <v>1.3</v>
      </c>
      <c r="AR6" s="45">
        <v>1.45</v>
      </c>
      <c r="AS6" s="41"/>
      <c r="AT6" s="41"/>
      <c r="AU6" s="41"/>
      <c r="AV6" s="44"/>
      <c r="AW6" s="42"/>
      <c r="AX6" s="42"/>
    </row>
    <row r="7" spans="1:50" s="70" customFormat="1" ht="13.5" customHeight="1" x14ac:dyDescent="0.2">
      <c r="A7" s="68"/>
      <c r="B7" s="69"/>
      <c r="C7" s="238" t="s">
        <v>66</v>
      </c>
      <c r="D7" s="158" t="s">
        <v>67</v>
      </c>
      <c r="E7" s="159" t="s">
        <v>67</v>
      </c>
      <c r="F7" s="158" t="s">
        <v>67</v>
      </c>
      <c r="G7" s="159" t="s">
        <v>67</v>
      </c>
      <c r="H7" s="159" t="s">
        <v>67</v>
      </c>
      <c r="I7" s="159" t="s">
        <v>67</v>
      </c>
      <c r="J7" s="159" t="s">
        <v>67</v>
      </c>
      <c r="K7" s="159" t="s">
        <v>67</v>
      </c>
      <c r="L7" s="159" t="s">
        <v>67</v>
      </c>
      <c r="M7" s="159" t="s">
        <v>67</v>
      </c>
      <c r="N7" s="159" t="s">
        <v>67</v>
      </c>
      <c r="O7" s="159" t="s">
        <v>67</v>
      </c>
      <c r="P7" s="159" t="s">
        <v>67</v>
      </c>
      <c r="Q7" s="159" t="s">
        <v>67</v>
      </c>
      <c r="R7" s="159" t="s">
        <v>67</v>
      </c>
      <c r="S7" s="159" t="s">
        <v>67</v>
      </c>
      <c r="T7" s="159" t="s">
        <v>67</v>
      </c>
      <c r="U7" s="159" t="s">
        <v>67</v>
      </c>
      <c r="V7" s="159" t="s">
        <v>67</v>
      </c>
      <c r="W7" s="159" t="s">
        <v>67</v>
      </c>
      <c r="X7" s="159" t="s">
        <v>67</v>
      </c>
      <c r="Y7" s="159" t="s">
        <v>67</v>
      </c>
      <c r="Z7" s="159" t="s">
        <v>67</v>
      </c>
      <c r="AA7" s="159" t="s">
        <v>67</v>
      </c>
      <c r="AB7" s="159" t="s">
        <v>67</v>
      </c>
      <c r="AC7" s="159" t="s">
        <v>67</v>
      </c>
      <c r="AD7" s="159" t="s">
        <v>67</v>
      </c>
      <c r="AE7" s="159" t="s">
        <v>67</v>
      </c>
      <c r="AF7" s="159" t="s">
        <v>67</v>
      </c>
      <c r="AG7" s="159" t="s">
        <v>67</v>
      </c>
      <c r="AH7" s="159" t="s">
        <v>67</v>
      </c>
      <c r="AI7" s="159" t="s">
        <v>67</v>
      </c>
      <c r="AJ7" s="159" t="s">
        <v>67</v>
      </c>
      <c r="AK7" s="159" t="s">
        <v>67</v>
      </c>
      <c r="AL7" s="160" t="s">
        <v>67</v>
      </c>
      <c r="AM7" s="159" t="s">
        <v>67</v>
      </c>
      <c r="AN7" s="159" t="s">
        <v>67</v>
      </c>
      <c r="AO7" s="158" t="s">
        <v>67</v>
      </c>
      <c r="AP7" s="159" t="s">
        <v>67</v>
      </c>
      <c r="AQ7" s="159" t="s">
        <v>67</v>
      </c>
      <c r="AR7" s="159" t="s">
        <v>67</v>
      </c>
      <c r="AS7" s="158" t="s">
        <v>67</v>
      </c>
      <c r="AT7" s="159" t="s">
        <v>67</v>
      </c>
      <c r="AU7" s="158" t="s">
        <v>67</v>
      </c>
      <c r="AV7" s="159" t="s">
        <v>67</v>
      </c>
      <c r="AW7" s="159" t="s">
        <v>67</v>
      </c>
      <c r="AX7" s="159" t="s">
        <v>67</v>
      </c>
    </row>
    <row r="8" spans="1:50" x14ac:dyDescent="0.2">
      <c r="A8" s="239"/>
      <c r="B8" s="240" t="s">
        <v>3</v>
      </c>
      <c r="C8" s="240"/>
      <c r="D8" s="240"/>
      <c r="E8" s="240"/>
      <c r="F8" s="241"/>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2"/>
      <c r="AM8" s="240"/>
      <c r="AN8" s="240"/>
      <c r="AO8" s="241"/>
      <c r="AP8" s="240"/>
      <c r="AQ8" s="240"/>
      <c r="AR8" s="240"/>
      <c r="AS8" s="241"/>
      <c r="AT8" s="240"/>
      <c r="AU8" s="241"/>
      <c r="AV8" s="243"/>
      <c r="AW8" s="240"/>
      <c r="AX8" s="244"/>
    </row>
    <row r="9" spans="1:50" x14ac:dyDescent="0.2">
      <c r="A9" s="80"/>
      <c r="B9" s="81"/>
      <c r="C9" s="82"/>
      <c r="D9" s="83"/>
      <c r="E9" s="84"/>
      <c r="F9" s="85"/>
      <c r="G9" s="84"/>
      <c r="H9" s="85"/>
      <c r="I9" s="84"/>
      <c r="J9" s="90"/>
      <c r="K9" s="90"/>
      <c r="L9" s="90"/>
      <c r="M9" s="90"/>
      <c r="N9" s="90"/>
      <c r="O9" s="86"/>
      <c r="P9" s="84"/>
      <c r="Q9" s="90"/>
      <c r="R9" s="90"/>
      <c r="S9" s="86"/>
      <c r="T9" s="84"/>
      <c r="U9" s="86"/>
      <c r="V9" s="84"/>
      <c r="W9" s="91"/>
      <c r="X9" s="91"/>
      <c r="Y9" s="92"/>
      <c r="Z9" s="92"/>
      <c r="AA9" s="92"/>
      <c r="AB9" s="92"/>
      <c r="AC9" s="87"/>
      <c r="AD9" s="85"/>
      <c r="AE9" s="93"/>
      <c r="AF9" s="93"/>
      <c r="AG9" s="93"/>
      <c r="AH9" s="88"/>
      <c r="AI9" s="83"/>
      <c r="AJ9" s="88"/>
      <c r="AK9" s="83"/>
      <c r="AL9" s="87"/>
      <c r="AM9" s="85"/>
      <c r="AN9" s="93"/>
      <c r="AO9" s="87"/>
      <c r="AP9" s="85"/>
      <c r="AQ9" s="93"/>
      <c r="AR9" s="93"/>
      <c r="AS9" s="87"/>
      <c r="AT9" s="85"/>
      <c r="AU9" s="87"/>
      <c r="AV9" s="85"/>
      <c r="AW9" s="89"/>
      <c r="AX9" s="84"/>
    </row>
    <row r="10" spans="1:50" x14ac:dyDescent="0.2">
      <c r="A10" s="94"/>
      <c r="B10" s="95" t="s">
        <v>70</v>
      </c>
      <c r="C10" s="96"/>
      <c r="D10" s="97"/>
      <c r="E10" s="98"/>
      <c r="F10" s="99"/>
      <c r="G10" s="98"/>
      <c r="H10" s="99"/>
      <c r="I10" s="98"/>
      <c r="J10" s="105"/>
      <c r="K10" s="105"/>
      <c r="L10" s="105"/>
      <c r="M10" s="105"/>
      <c r="N10" s="105"/>
      <c r="O10" s="100"/>
      <c r="P10" s="101"/>
      <c r="Q10" s="105"/>
      <c r="R10" s="105"/>
      <c r="S10" s="100"/>
      <c r="T10" s="101"/>
      <c r="U10" s="100"/>
      <c r="V10" s="101"/>
      <c r="W10" s="106"/>
      <c r="X10" s="106"/>
      <c r="Y10" s="107"/>
      <c r="Z10" s="107"/>
      <c r="AA10" s="107"/>
      <c r="AB10" s="107"/>
      <c r="AC10" s="102"/>
      <c r="AD10" s="98"/>
      <c r="AE10" s="108"/>
      <c r="AF10" s="108"/>
      <c r="AG10" s="108"/>
      <c r="AH10" s="99"/>
      <c r="AI10" s="103"/>
      <c r="AJ10" s="99"/>
      <c r="AK10" s="103"/>
      <c r="AL10" s="102"/>
      <c r="AM10" s="98"/>
      <c r="AN10" s="108"/>
      <c r="AO10" s="102"/>
      <c r="AP10" s="98"/>
      <c r="AQ10" s="108"/>
      <c r="AR10" s="108"/>
      <c r="AS10" s="102"/>
      <c r="AT10" s="98"/>
      <c r="AU10" s="102"/>
      <c r="AV10" s="98"/>
      <c r="AW10" s="104"/>
      <c r="AX10" s="98"/>
    </row>
    <row r="11" spans="1:50" s="114" customFormat="1" x14ac:dyDescent="0.2">
      <c r="A11" s="109" t="s">
        <v>4</v>
      </c>
      <c r="B11" s="110" t="s">
        <v>23</v>
      </c>
      <c r="C11" s="111">
        <v>15</v>
      </c>
      <c r="D11" s="99">
        <f t="shared" ref="D11:D25" si="0">ROUND(E11*C11,1)</f>
        <v>697.8</v>
      </c>
      <c r="E11" s="112">
        <f>RCF!$C$43</f>
        <v>46.518000000000001</v>
      </c>
      <c r="F11" s="113">
        <v>312</v>
      </c>
      <c r="G11" s="98">
        <f>F11/$C11</f>
        <v>20.8</v>
      </c>
      <c r="H11" s="113">
        <f>ROUNDDOWN(F11*1.039,1)</f>
        <v>324.10000000000002</v>
      </c>
      <c r="I11" s="98">
        <f>H11/$C11</f>
        <v>21.606666666666669</v>
      </c>
      <c r="J11" s="108">
        <f t="shared" ref="J11:N25" si="1">$C11*$I11*J$6</f>
        <v>356.51000000000005</v>
      </c>
      <c r="K11" s="108">
        <f t="shared" si="1"/>
        <v>437.53500000000008</v>
      </c>
      <c r="L11" s="108">
        <f t="shared" si="1"/>
        <v>486.15000000000003</v>
      </c>
      <c r="M11" s="108">
        <f t="shared" si="1"/>
        <v>648.20000000000005</v>
      </c>
      <c r="N11" s="108">
        <f t="shared" si="1"/>
        <v>696.81500000000005</v>
      </c>
      <c r="O11" s="113">
        <v>317.89999999999998</v>
      </c>
      <c r="P11" s="98">
        <f>O11/$C11</f>
        <v>21.193333333333332</v>
      </c>
      <c r="Q11" s="108">
        <f>ROUNDDOWN($O11*Q$6,1)</f>
        <v>413.2</v>
      </c>
      <c r="R11" s="108">
        <f>ROUNDDOWN($O11*R$6,1)</f>
        <v>476.8</v>
      </c>
      <c r="S11" s="113">
        <v>210.8</v>
      </c>
      <c r="T11" s="98">
        <f>S11/$C11</f>
        <v>14.053333333333335</v>
      </c>
      <c r="U11" s="113">
        <v>224.5</v>
      </c>
      <c r="V11" s="98">
        <f>U11/$C11</f>
        <v>14.966666666666667</v>
      </c>
      <c r="W11" s="108">
        <f t="shared" ref="W11:W24" si="2">ROUNDDOWN($U11*W$6,1)</f>
        <v>246.9</v>
      </c>
      <c r="X11" s="108">
        <f t="shared" ref="X11:AB16" si="3">$C11*$V11*X$6</f>
        <v>307.565</v>
      </c>
      <c r="Y11" s="108">
        <f t="shared" si="3"/>
        <v>363.69</v>
      </c>
      <c r="Z11" s="108">
        <f t="shared" si="3"/>
        <v>330.01499999999999</v>
      </c>
      <c r="AA11" s="108">
        <f t="shared" si="3"/>
        <v>487.16499999999996</v>
      </c>
      <c r="AB11" s="108">
        <f t="shared" si="3"/>
        <v>673.5</v>
      </c>
      <c r="AC11" s="99">
        <v>317.3</v>
      </c>
      <c r="AD11" s="98">
        <f>AC11/$C11</f>
        <v>21.153333333333332</v>
      </c>
      <c r="AE11" s="108">
        <f t="shared" ref="AE11:AG25" si="4">ROUND($AC11*AE$6,1)</f>
        <v>523.5</v>
      </c>
      <c r="AF11" s="108">
        <f t="shared" si="4"/>
        <v>666.3</v>
      </c>
      <c r="AG11" s="108">
        <f t="shared" si="4"/>
        <v>951.9</v>
      </c>
      <c r="AH11" s="113">
        <v>318.10000000000002</v>
      </c>
      <c r="AI11" s="98">
        <f>AH11/C11</f>
        <v>21.206666666666667</v>
      </c>
      <c r="AJ11" s="113">
        <v>413.5</v>
      </c>
      <c r="AK11" s="98">
        <f>AJ11/$C11</f>
        <v>27.566666666666666</v>
      </c>
      <c r="AL11" s="231">
        <f>ROUNDDOWN(C11*AM11,1)</f>
        <v>329.8</v>
      </c>
      <c r="AM11" s="98">
        <f>RCF!I$33</f>
        <v>21.992999999999999</v>
      </c>
      <c r="AN11" s="108">
        <f>ROUNDDOWN($AL11*AN$6,1)</f>
        <v>494.7</v>
      </c>
      <c r="AO11" s="99">
        <v>332.5</v>
      </c>
      <c r="AP11" s="98">
        <f>AO11/$C11</f>
        <v>22.166666666666668</v>
      </c>
      <c r="AQ11" s="108">
        <f>ROUNDDOWN($AO11*AQ$6,1)</f>
        <v>432.2</v>
      </c>
      <c r="AR11" s="108">
        <f>ROUNDDOWN($AO11*AR$6,1)</f>
        <v>482.1</v>
      </c>
      <c r="AS11" s="99">
        <v>325.8</v>
      </c>
      <c r="AT11" s="112">
        <f>AS11/C11</f>
        <v>21.720000000000002</v>
      </c>
      <c r="AU11" s="99">
        <v>328.93839999999994</v>
      </c>
      <c r="AV11" s="98">
        <f>AU11/$C11</f>
        <v>21.929226666666661</v>
      </c>
      <c r="AW11" s="99">
        <f>ROUNDDOWN(C11*AX11,1)</f>
        <v>325.39999999999998</v>
      </c>
      <c r="AX11" s="98">
        <f>RCF!I$41</f>
        <v>21.696000000000002</v>
      </c>
    </row>
    <row r="12" spans="1:50" s="114" customFormat="1" x14ac:dyDescent="0.2">
      <c r="A12" s="109" t="s">
        <v>5</v>
      </c>
      <c r="B12" s="110" t="s">
        <v>6</v>
      </c>
      <c r="C12" s="111">
        <v>15</v>
      </c>
      <c r="D12" s="99">
        <f t="shared" si="0"/>
        <v>697.8</v>
      </c>
      <c r="E12" s="112">
        <f>RCF!$C$43</f>
        <v>46.518000000000001</v>
      </c>
      <c r="F12" s="113">
        <v>312</v>
      </c>
      <c r="G12" s="98">
        <f t="shared" ref="G12:I25" si="5">F12/$C12</f>
        <v>20.8</v>
      </c>
      <c r="H12" s="113">
        <f t="shared" ref="H12:H25" si="6">ROUNDDOWN(F12*1.039,1)</f>
        <v>324.10000000000002</v>
      </c>
      <c r="I12" s="98">
        <f t="shared" si="5"/>
        <v>21.606666666666669</v>
      </c>
      <c r="J12" s="108">
        <f t="shared" si="1"/>
        <v>356.51000000000005</v>
      </c>
      <c r="K12" s="108">
        <f t="shared" si="1"/>
        <v>437.53500000000008</v>
      </c>
      <c r="L12" s="108">
        <f t="shared" si="1"/>
        <v>486.15000000000003</v>
      </c>
      <c r="M12" s="108">
        <f t="shared" si="1"/>
        <v>648.20000000000005</v>
      </c>
      <c r="N12" s="108">
        <f t="shared" si="1"/>
        <v>696.81500000000005</v>
      </c>
      <c r="O12" s="113">
        <v>317.89999999999998</v>
      </c>
      <c r="P12" s="98">
        <f t="shared" ref="P12" si="7">O12/$C12</f>
        <v>21.193333333333332</v>
      </c>
      <c r="Q12" s="108">
        <f t="shared" ref="Q12:R25" si="8">ROUNDDOWN($O12*Q$6,1)</f>
        <v>413.2</v>
      </c>
      <c r="R12" s="108">
        <f t="shared" si="8"/>
        <v>476.8</v>
      </c>
      <c r="S12" s="113">
        <v>294.2</v>
      </c>
      <c r="T12" s="98">
        <f t="shared" ref="T12" si="9">S12/$C12</f>
        <v>19.613333333333333</v>
      </c>
      <c r="U12" s="113">
        <v>313.10000000000002</v>
      </c>
      <c r="V12" s="98">
        <f t="shared" ref="V12" si="10">U12/$C12</f>
        <v>20.873333333333335</v>
      </c>
      <c r="W12" s="108">
        <f t="shared" si="2"/>
        <v>344.4</v>
      </c>
      <c r="X12" s="108">
        <f t="shared" si="3"/>
        <v>428.94700000000006</v>
      </c>
      <c r="Y12" s="108">
        <f t="shared" si="3"/>
        <v>507.22200000000009</v>
      </c>
      <c r="Z12" s="108">
        <f t="shared" si="3"/>
        <v>460.25700000000001</v>
      </c>
      <c r="AA12" s="108">
        <f t="shared" si="3"/>
        <v>679.42700000000002</v>
      </c>
      <c r="AB12" s="108">
        <f t="shared" si="3"/>
        <v>939.30000000000007</v>
      </c>
      <c r="AC12" s="99">
        <v>317.3</v>
      </c>
      <c r="AD12" s="98">
        <f t="shared" ref="AD12" si="11">AC12/$C12</f>
        <v>21.153333333333332</v>
      </c>
      <c r="AE12" s="108">
        <f t="shared" si="4"/>
        <v>523.5</v>
      </c>
      <c r="AF12" s="108">
        <f t="shared" si="4"/>
        <v>666.3</v>
      </c>
      <c r="AG12" s="108">
        <f t="shared" si="4"/>
        <v>951.9</v>
      </c>
      <c r="AH12" s="113">
        <v>311.5</v>
      </c>
      <c r="AI12" s="98">
        <f t="shared" ref="AI12:AI25" si="12">AH12/C12</f>
        <v>20.766666666666666</v>
      </c>
      <c r="AJ12" s="113">
        <v>413.5</v>
      </c>
      <c r="AK12" s="98">
        <f t="shared" ref="AK12" si="13">AJ12/$C12</f>
        <v>27.566666666666666</v>
      </c>
      <c r="AL12" s="231">
        <f t="shared" ref="AL12:AL25" si="14">ROUNDDOWN(C12*AM12,1)</f>
        <v>329.8</v>
      </c>
      <c r="AM12" s="98">
        <f>RCF!I$33</f>
        <v>21.992999999999999</v>
      </c>
      <c r="AN12" s="108">
        <f t="shared" ref="AN12:AN25" si="15">ROUNDDOWN($AL12*AN$6,1)</f>
        <v>494.7</v>
      </c>
      <c r="AO12" s="99">
        <v>332.5</v>
      </c>
      <c r="AP12" s="98">
        <f t="shared" ref="AP12" si="16">AO12/$C12</f>
        <v>22.166666666666668</v>
      </c>
      <c r="AQ12" s="108">
        <f t="shared" ref="AQ12:AR25" si="17">ROUNDDOWN($AO12*AQ$6,1)</f>
        <v>432.2</v>
      </c>
      <c r="AR12" s="108">
        <f t="shared" si="17"/>
        <v>482.1</v>
      </c>
      <c r="AS12" s="99">
        <v>977.1</v>
      </c>
      <c r="AT12" s="112">
        <f t="shared" ref="AT12:AT25" si="18">AS12/C12</f>
        <v>65.14</v>
      </c>
      <c r="AU12" s="99">
        <v>328.93839999999994</v>
      </c>
      <c r="AV12" s="98">
        <f t="shared" ref="AV12" si="19">AU12/$C12</f>
        <v>21.929226666666661</v>
      </c>
      <c r="AW12" s="99">
        <f t="shared" ref="AW12:AW16" si="20">ROUNDDOWN(C12*AX12,1)</f>
        <v>325.39999999999998</v>
      </c>
      <c r="AX12" s="98">
        <f>RCF!I$41</f>
        <v>21.696000000000002</v>
      </c>
    </row>
    <row r="13" spans="1:50" s="114" customFormat="1" x14ac:dyDescent="0.2">
      <c r="A13" s="115" t="s">
        <v>25</v>
      </c>
      <c r="B13" s="116" t="s">
        <v>29</v>
      </c>
      <c r="C13" s="111">
        <v>12</v>
      </c>
      <c r="D13" s="99">
        <f t="shared" si="0"/>
        <v>558.20000000000005</v>
      </c>
      <c r="E13" s="112">
        <f>RCF!$C$43</f>
        <v>46.518000000000001</v>
      </c>
      <c r="F13" s="113">
        <v>374</v>
      </c>
      <c r="G13" s="98">
        <f t="shared" si="5"/>
        <v>31.166666666666668</v>
      </c>
      <c r="H13" s="113">
        <f t="shared" si="6"/>
        <v>388.5</v>
      </c>
      <c r="I13" s="98">
        <f t="shared" si="5"/>
        <v>32.375</v>
      </c>
      <c r="J13" s="108">
        <f t="shared" si="1"/>
        <v>427.35</v>
      </c>
      <c r="K13" s="108">
        <f t="shared" si="1"/>
        <v>524.47500000000002</v>
      </c>
      <c r="L13" s="108">
        <f t="shared" si="1"/>
        <v>582.75</v>
      </c>
      <c r="M13" s="108">
        <f t="shared" si="1"/>
        <v>777</v>
      </c>
      <c r="N13" s="108">
        <f t="shared" si="1"/>
        <v>835.27499999999998</v>
      </c>
      <c r="O13" s="113">
        <v>381.5</v>
      </c>
      <c r="P13" s="98">
        <f t="shared" ref="P13" si="21">O13/$C13</f>
        <v>31.791666666666668</v>
      </c>
      <c r="Q13" s="108">
        <f t="shared" si="8"/>
        <v>495.9</v>
      </c>
      <c r="R13" s="108">
        <f t="shared" si="8"/>
        <v>572.20000000000005</v>
      </c>
      <c r="S13" s="113">
        <v>353.1</v>
      </c>
      <c r="T13" s="98">
        <f t="shared" ref="T13" si="22">S13/$C13</f>
        <v>29.425000000000001</v>
      </c>
      <c r="U13" s="113">
        <v>376.1</v>
      </c>
      <c r="V13" s="98">
        <f t="shared" ref="V13" si="23">U13/$C13</f>
        <v>31.341666666666669</v>
      </c>
      <c r="W13" s="108">
        <f t="shared" si="2"/>
        <v>413.7</v>
      </c>
      <c r="X13" s="108">
        <f t="shared" si="3"/>
        <v>515.25700000000006</v>
      </c>
      <c r="Y13" s="108">
        <f t="shared" si="3"/>
        <v>609.28200000000004</v>
      </c>
      <c r="Z13" s="108">
        <f t="shared" si="3"/>
        <v>552.86700000000008</v>
      </c>
      <c r="AA13" s="108">
        <f t="shared" si="3"/>
        <v>816.13700000000006</v>
      </c>
      <c r="AB13" s="108">
        <f t="shared" si="3"/>
        <v>1128.3000000000002</v>
      </c>
      <c r="AC13" s="99">
        <v>380.8</v>
      </c>
      <c r="AD13" s="98">
        <f t="shared" ref="AD13" si="24">AC13/$C13</f>
        <v>31.733333333333334</v>
      </c>
      <c r="AE13" s="108">
        <f t="shared" si="4"/>
        <v>628.29999999999995</v>
      </c>
      <c r="AF13" s="108">
        <f t="shared" si="4"/>
        <v>799.7</v>
      </c>
      <c r="AG13" s="108">
        <f t="shared" si="4"/>
        <v>1142.4000000000001</v>
      </c>
      <c r="AH13" s="113">
        <v>372.2</v>
      </c>
      <c r="AI13" s="98">
        <f t="shared" si="12"/>
        <v>31.016666666666666</v>
      </c>
      <c r="AJ13" s="113">
        <v>483.9</v>
      </c>
      <c r="AK13" s="98">
        <f t="shared" ref="AK13" si="25">AJ13/$C13</f>
        <v>40.324999999999996</v>
      </c>
      <c r="AL13" s="231">
        <f t="shared" si="14"/>
        <v>263.89999999999998</v>
      </c>
      <c r="AM13" s="98">
        <f>RCF!I$33</f>
        <v>21.992999999999999</v>
      </c>
      <c r="AN13" s="108">
        <f t="shared" si="15"/>
        <v>395.8</v>
      </c>
      <c r="AO13" s="99">
        <v>399.3</v>
      </c>
      <c r="AP13" s="98">
        <f t="shared" ref="AP13" si="26">AO13/$C13</f>
        <v>33.274999999999999</v>
      </c>
      <c r="AQ13" s="108">
        <f t="shared" si="17"/>
        <v>519</v>
      </c>
      <c r="AR13" s="108">
        <f t="shared" si="17"/>
        <v>578.9</v>
      </c>
      <c r="AS13" s="99">
        <v>325.8</v>
      </c>
      <c r="AT13" s="112">
        <f t="shared" si="18"/>
        <v>27.150000000000002</v>
      </c>
      <c r="AU13" s="99">
        <v>394.78949999999998</v>
      </c>
      <c r="AV13" s="98">
        <f t="shared" ref="AV13" si="27">AU13/$C13</f>
        <v>32.899124999999998</v>
      </c>
      <c r="AW13" s="99">
        <f t="shared" si="20"/>
        <v>260.3</v>
      </c>
      <c r="AX13" s="98">
        <f>RCF!I$41</f>
        <v>21.696000000000002</v>
      </c>
    </row>
    <row r="14" spans="1:50" s="114" customFormat="1" x14ac:dyDescent="0.2">
      <c r="A14" s="109" t="s">
        <v>7</v>
      </c>
      <c r="B14" s="110" t="s">
        <v>8</v>
      </c>
      <c r="C14" s="111">
        <v>5</v>
      </c>
      <c r="D14" s="99">
        <f t="shared" si="0"/>
        <v>232.6</v>
      </c>
      <c r="E14" s="112">
        <f>RCF!$C$43</f>
        <v>46.518000000000001</v>
      </c>
      <c r="F14" s="113">
        <v>104.1</v>
      </c>
      <c r="G14" s="98">
        <f t="shared" si="5"/>
        <v>20.82</v>
      </c>
      <c r="H14" s="113">
        <f t="shared" si="6"/>
        <v>108.1</v>
      </c>
      <c r="I14" s="98">
        <f t="shared" si="5"/>
        <v>21.619999999999997</v>
      </c>
      <c r="J14" s="108">
        <f t="shared" si="1"/>
        <v>118.91</v>
      </c>
      <c r="K14" s="108">
        <f t="shared" si="1"/>
        <v>145.935</v>
      </c>
      <c r="L14" s="108">
        <f t="shared" si="1"/>
        <v>162.14999999999998</v>
      </c>
      <c r="M14" s="108">
        <f t="shared" si="1"/>
        <v>216.2</v>
      </c>
      <c r="N14" s="108">
        <f t="shared" si="1"/>
        <v>232.41499999999999</v>
      </c>
      <c r="O14" s="113">
        <v>106.2</v>
      </c>
      <c r="P14" s="98">
        <f t="shared" ref="P14" si="28">O14/$C14</f>
        <v>21.240000000000002</v>
      </c>
      <c r="Q14" s="108">
        <f t="shared" si="8"/>
        <v>138</v>
      </c>
      <c r="R14" s="108">
        <f t="shared" si="8"/>
        <v>159.30000000000001</v>
      </c>
      <c r="S14" s="113">
        <v>97.9</v>
      </c>
      <c r="T14" s="98">
        <f t="shared" ref="T14" si="29">S14/$C14</f>
        <v>19.580000000000002</v>
      </c>
      <c r="U14" s="113">
        <v>104.2</v>
      </c>
      <c r="V14" s="98">
        <f t="shared" ref="V14" si="30">U14/$C14</f>
        <v>20.84</v>
      </c>
      <c r="W14" s="108">
        <f t="shared" si="2"/>
        <v>114.6</v>
      </c>
      <c r="X14" s="108">
        <f t="shared" si="3"/>
        <v>142.75400000000002</v>
      </c>
      <c r="Y14" s="108">
        <f t="shared" si="3"/>
        <v>168.804</v>
      </c>
      <c r="Z14" s="108">
        <f t="shared" si="3"/>
        <v>153.17400000000001</v>
      </c>
      <c r="AA14" s="108">
        <f t="shared" si="3"/>
        <v>226.114</v>
      </c>
      <c r="AB14" s="108">
        <f t="shared" si="3"/>
        <v>312.60000000000002</v>
      </c>
      <c r="AC14" s="99">
        <v>106</v>
      </c>
      <c r="AD14" s="98">
        <f t="shared" ref="AD14" si="31">AC14/$C14</f>
        <v>21.2</v>
      </c>
      <c r="AE14" s="108">
        <f t="shared" si="4"/>
        <v>174.9</v>
      </c>
      <c r="AF14" s="108">
        <f t="shared" si="4"/>
        <v>222.6</v>
      </c>
      <c r="AG14" s="108">
        <f t="shared" si="4"/>
        <v>318</v>
      </c>
      <c r="AH14" s="113">
        <v>106.1</v>
      </c>
      <c r="AI14" s="98">
        <f t="shared" si="12"/>
        <v>21.22</v>
      </c>
      <c r="AJ14" s="113">
        <v>138</v>
      </c>
      <c r="AK14" s="98">
        <f t="shared" ref="AK14" si="32">AJ14/$C14</f>
        <v>27.6</v>
      </c>
      <c r="AL14" s="231">
        <f t="shared" si="14"/>
        <v>109.9</v>
      </c>
      <c r="AM14" s="98">
        <f>RCF!I$33</f>
        <v>21.992999999999999</v>
      </c>
      <c r="AN14" s="108">
        <f t="shared" si="15"/>
        <v>164.8</v>
      </c>
      <c r="AO14" s="99">
        <v>110.8</v>
      </c>
      <c r="AP14" s="98">
        <f t="shared" ref="AP14" si="33">AO14/$C14</f>
        <v>22.16</v>
      </c>
      <c r="AQ14" s="108">
        <f t="shared" si="17"/>
        <v>144</v>
      </c>
      <c r="AR14" s="108">
        <f t="shared" si="17"/>
        <v>160.6</v>
      </c>
      <c r="AS14" s="99">
        <v>391</v>
      </c>
      <c r="AT14" s="112">
        <f t="shared" si="18"/>
        <v>78.2</v>
      </c>
      <c r="AU14" s="99">
        <v>109.6109</v>
      </c>
      <c r="AV14" s="98">
        <f t="shared" ref="AV14" si="34">AU14/$C14</f>
        <v>21.922180000000001</v>
      </c>
      <c r="AW14" s="99">
        <f t="shared" si="20"/>
        <v>108.4</v>
      </c>
      <c r="AX14" s="98">
        <f>RCF!I$41</f>
        <v>21.696000000000002</v>
      </c>
    </row>
    <row r="15" spans="1:50" s="114" customFormat="1" x14ac:dyDescent="0.2">
      <c r="A15" s="109" t="s">
        <v>31</v>
      </c>
      <c r="B15" s="110" t="s">
        <v>63</v>
      </c>
      <c r="C15" s="111">
        <v>9</v>
      </c>
      <c r="D15" s="99">
        <f t="shared" si="0"/>
        <v>418.7</v>
      </c>
      <c r="E15" s="112">
        <f>RCF!$C$43</f>
        <v>46.518000000000001</v>
      </c>
      <c r="F15" s="113">
        <v>187.2</v>
      </c>
      <c r="G15" s="98">
        <f t="shared" si="5"/>
        <v>20.799999999999997</v>
      </c>
      <c r="H15" s="113">
        <f t="shared" si="6"/>
        <v>194.5</v>
      </c>
      <c r="I15" s="98">
        <f t="shared" si="5"/>
        <v>21.611111111111111</v>
      </c>
      <c r="J15" s="108">
        <f t="shared" si="1"/>
        <v>213.95000000000002</v>
      </c>
      <c r="K15" s="108">
        <f t="shared" si="1"/>
        <v>262.57500000000005</v>
      </c>
      <c r="L15" s="108">
        <f t="shared" si="1"/>
        <v>291.75</v>
      </c>
      <c r="M15" s="108">
        <f t="shared" si="1"/>
        <v>389</v>
      </c>
      <c r="N15" s="108">
        <f t="shared" si="1"/>
        <v>418.17499999999995</v>
      </c>
      <c r="O15" s="113">
        <v>190.7</v>
      </c>
      <c r="P15" s="98">
        <f t="shared" ref="P15" si="35">O15/$C15</f>
        <v>21.188888888888886</v>
      </c>
      <c r="Q15" s="108">
        <f t="shared" si="8"/>
        <v>247.9</v>
      </c>
      <c r="R15" s="108">
        <f t="shared" si="8"/>
        <v>286</v>
      </c>
      <c r="S15" s="113">
        <v>176.2</v>
      </c>
      <c r="T15" s="98">
        <f t="shared" ref="T15" si="36">S15/$C15</f>
        <v>19.577777777777776</v>
      </c>
      <c r="U15" s="113">
        <v>187.6</v>
      </c>
      <c r="V15" s="98">
        <f t="shared" ref="V15" si="37">U15/$C15</f>
        <v>20.844444444444445</v>
      </c>
      <c r="W15" s="108">
        <f t="shared" si="2"/>
        <v>206.3</v>
      </c>
      <c r="X15" s="108">
        <f t="shared" si="3"/>
        <v>257.012</v>
      </c>
      <c r="Y15" s="108">
        <f t="shared" si="3"/>
        <v>303.91200000000003</v>
      </c>
      <c r="Z15" s="108">
        <f t="shared" si="3"/>
        <v>275.77199999999999</v>
      </c>
      <c r="AA15" s="108">
        <f t="shared" si="3"/>
        <v>407.09199999999998</v>
      </c>
      <c r="AB15" s="108">
        <f t="shared" si="3"/>
        <v>562.79999999999995</v>
      </c>
      <c r="AC15" s="99">
        <v>190.3</v>
      </c>
      <c r="AD15" s="98">
        <f t="shared" ref="AD15" si="38">AC15/$C15</f>
        <v>21.144444444444446</v>
      </c>
      <c r="AE15" s="108">
        <f t="shared" si="4"/>
        <v>314</v>
      </c>
      <c r="AF15" s="108">
        <f t="shared" si="4"/>
        <v>399.6</v>
      </c>
      <c r="AG15" s="108">
        <f t="shared" si="4"/>
        <v>570.9</v>
      </c>
      <c r="AH15" s="113">
        <v>190.8</v>
      </c>
      <c r="AI15" s="98">
        <f t="shared" si="12"/>
        <v>21.200000000000003</v>
      </c>
      <c r="AJ15" s="113">
        <v>248</v>
      </c>
      <c r="AK15" s="98">
        <f t="shared" ref="AK15" si="39">AJ15/$C15</f>
        <v>27.555555555555557</v>
      </c>
      <c r="AL15" s="231">
        <f t="shared" si="14"/>
        <v>197.9</v>
      </c>
      <c r="AM15" s="98">
        <f>RCF!I$33</f>
        <v>21.992999999999999</v>
      </c>
      <c r="AN15" s="108">
        <f t="shared" si="15"/>
        <v>296.8</v>
      </c>
      <c r="AO15" s="99">
        <v>199.7</v>
      </c>
      <c r="AP15" s="98">
        <f t="shared" ref="AP15" si="40">AO15/$C15</f>
        <v>22.188888888888886</v>
      </c>
      <c r="AQ15" s="108">
        <f t="shared" si="17"/>
        <v>259.60000000000002</v>
      </c>
      <c r="AR15" s="108">
        <f t="shared" si="17"/>
        <v>289.5</v>
      </c>
      <c r="AS15" s="99">
        <v>108.6</v>
      </c>
      <c r="AT15" s="112">
        <f t="shared" si="18"/>
        <v>12.066666666666666</v>
      </c>
      <c r="AU15" s="99">
        <v>197.34189999999998</v>
      </c>
      <c r="AV15" s="98">
        <f t="shared" ref="AV15" si="41">AU15/$C15</f>
        <v>21.926877777777776</v>
      </c>
      <c r="AW15" s="99">
        <f t="shared" si="20"/>
        <v>195.2</v>
      </c>
      <c r="AX15" s="98">
        <f>RCF!I$41</f>
        <v>21.696000000000002</v>
      </c>
    </row>
    <row r="16" spans="1:50" s="114" customFormat="1" x14ac:dyDescent="0.2">
      <c r="A16" s="109" t="s">
        <v>9</v>
      </c>
      <c r="B16" s="110" t="s">
        <v>10</v>
      </c>
      <c r="C16" s="111">
        <v>6</v>
      </c>
      <c r="D16" s="99">
        <f t="shared" si="0"/>
        <v>279.10000000000002</v>
      </c>
      <c r="E16" s="112">
        <f>RCF!$C$43</f>
        <v>46.518000000000001</v>
      </c>
      <c r="F16" s="113">
        <v>124.7</v>
      </c>
      <c r="G16" s="98">
        <f t="shared" si="5"/>
        <v>20.783333333333335</v>
      </c>
      <c r="H16" s="113">
        <f t="shared" si="6"/>
        <v>129.5</v>
      </c>
      <c r="I16" s="98">
        <f t="shared" si="5"/>
        <v>21.583333333333332</v>
      </c>
      <c r="J16" s="108">
        <f t="shared" si="1"/>
        <v>142.45000000000002</v>
      </c>
      <c r="K16" s="108">
        <f t="shared" si="1"/>
        <v>174.82500000000002</v>
      </c>
      <c r="L16" s="108">
        <f t="shared" si="1"/>
        <v>194.25</v>
      </c>
      <c r="M16" s="108">
        <f t="shared" si="1"/>
        <v>259</v>
      </c>
      <c r="N16" s="108">
        <f t="shared" si="1"/>
        <v>278.42500000000001</v>
      </c>
      <c r="O16" s="230">
        <f>ROUNDDOWN($C16*P$11,1)</f>
        <v>127.1</v>
      </c>
      <c r="P16" s="98">
        <f t="shared" ref="P16" si="42">O16/$C16</f>
        <v>21.183333333333334</v>
      </c>
      <c r="Q16" s="108">
        <f t="shared" si="8"/>
        <v>165.2</v>
      </c>
      <c r="R16" s="108">
        <f t="shared" si="8"/>
        <v>190.6</v>
      </c>
      <c r="S16" s="113">
        <v>117.7</v>
      </c>
      <c r="T16" s="98">
        <f t="shared" ref="T16" si="43">S16/$C16</f>
        <v>19.616666666666667</v>
      </c>
      <c r="U16" s="113">
        <v>125.4</v>
      </c>
      <c r="V16" s="98">
        <f t="shared" ref="V16" si="44">U16/$C16</f>
        <v>20.900000000000002</v>
      </c>
      <c r="W16" s="108">
        <f t="shared" si="2"/>
        <v>137.9</v>
      </c>
      <c r="X16" s="108">
        <f t="shared" si="3"/>
        <v>171.79800000000003</v>
      </c>
      <c r="Y16" s="108">
        <f t="shared" si="3"/>
        <v>203.14800000000002</v>
      </c>
      <c r="Z16" s="108">
        <f t="shared" si="3"/>
        <v>184.33799999999999</v>
      </c>
      <c r="AA16" s="108">
        <f t="shared" si="3"/>
        <v>272.11799999999999</v>
      </c>
      <c r="AB16" s="108">
        <f t="shared" si="3"/>
        <v>376.20000000000005</v>
      </c>
      <c r="AC16" s="230">
        <f>ROUNDDOWN($C16*AD$11,1)</f>
        <v>126.9</v>
      </c>
      <c r="AD16" s="98">
        <f t="shared" ref="AD16" si="45">AC16/$C16</f>
        <v>21.150000000000002</v>
      </c>
      <c r="AE16" s="108">
        <f t="shared" si="4"/>
        <v>209.4</v>
      </c>
      <c r="AF16" s="108">
        <f t="shared" si="4"/>
        <v>266.5</v>
      </c>
      <c r="AG16" s="108">
        <f t="shared" si="4"/>
        <v>380.7</v>
      </c>
      <c r="AH16" s="113">
        <v>127.3</v>
      </c>
      <c r="AI16" s="98">
        <f t="shared" si="12"/>
        <v>21.216666666666665</v>
      </c>
      <c r="AJ16" s="113">
        <v>165.5</v>
      </c>
      <c r="AK16" s="98">
        <f t="shared" ref="AK16" si="46">AJ16/$C16</f>
        <v>27.583333333333332</v>
      </c>
      <c r="AL16" s="231">
        <f t="shared" si="14"/>
        <v>131.9</v>
      </c>
      <c r="AM16" s="98">
        <f>RCF!I$33</f>
        <v>21.992999999999999</v>
      </c>
      <c r="AN16" s="108">
        <f t="shared" si="15"/>
        <v>197.8</v>
      </c>
      <c r="AO16" s="230">
        <f>ROUNDDOWN($C16*AP$11,1)</f>
        <v>133</v>
      </c>
      <c r="AP16" s="98">
        <f t="shared" ref="AP16" si="47">AO16/$C16</f>
        <v>22.166666666666668</v>
      </c>
      <c r="AQ16" s="108">
        <f t="shared" si="17"/>
        <v>172.9</v>
      </c>
      <c r="AR16" s="108">
        <f t="shared" si="17"/>
        <v>192.8</v>
      </c>
      <c r="AS16" s="99">
        <v>195.7</v>
      </c>
      <c r="AT16" s="112">
        <f t="shared" si="18"/>
        <v>32.616666666666667</v>
      </c>
      <c r="AU16" s="99">
        <v>131.58592999999999</v>
      </c>
      <c r="AV16" s="98">
        <f t="shared" ref="AV16" si="48">AU16/$C16</f>
        <v>21.930988333333332</v>
      </c>
      <c r="AW16" s="99">
        <f t="shared" si="20"/>
        <v>130.1</v>
      </c>
      <c r="AX16" s="98">
        <f>RCF!I$41</f>
        <v>21.696000000000002</v>
      </c>
    </row>
    <row r="17" spans="1:50" s="114" customFormat="1" x14ac:dyDescent="0.2">
      <c r="A17" s="109" t="s">
        <v>11</v>
      </c>
      <c r="B17" s="110" t="s">
        <v>12</v>
      </c>
      <c r="C17" s="111">
        <v>8</v>
      </c>
      <c r="D17" s="99">
        <f t="shared" si="0"/>
        <v>372.1</v>
      </c>
      <c r="E17" s="112">
        <f>RCF!$C$43</f>
        <v>46.518000000000001</v>
      </c>
      <c r="F17" s="113">
        <v>166.2</v>
      </c>
      <c r="G17" s="98">
        <f t="shared" si="5"/>
        <v>20.774999999999999</v>
      </c>
      <c r="H17" s="113">
        <f t="shared" si="6"/>
        <v>172.6</v>
      </c>
      <c r="I17" s="98">
        <f t="shared" si="5"/>
        <v>21.574999999999999</v>
      </c>
      <c r="J17" s="108">
        <f t="shared" si="1"/>
        <v>189.86</v>
      </c>
      <c r="K17" s="108">
        <f t="shared" si="1"/>
        <v>233.01000000000002</v>
      </c>
      <c r="L17" s="108">
        <f t="shared" si="1"/>
        <v>258.89999999999998</v>
      </c>
      <c r="M17" s="108">
        <f t="shared" si="1"/>
        <v>345.2</v>
      </c>
      <c r="N17" s="108">
        <f t="shared" si="1"/>
        <v>371.09</v>
      </c>
      <c r="O17" s="230">
        <f>ROUNDDOWN($C17*P$11,1)</f>
        <v>169.5</v>
      </c>
      <c r="P17" s="98">
        <f t="shared" ref="P17" si="49">O17/$C17</f>
        <v>21.1875</v>
      </c>
      <c r="Q17" s="108">
        <f t="shared" si="8"/>
        <v>220.3</v>
      </c>
      <c r="R17" s="108">
        <f t="shared" si="8"/>
        <v>254.2</v>
      </c>
      <c r="S17" s="113">
        <v>156.9</v>
      </c>
      <c r="T17" s="98">
        <f t="shared" ref="T17" si="50">S17/$C17</f>
        <v>19.612500000000001</v>
      </c>
      <c r="U17" s="113">
        <v>167.1</v>
      </c>
      <c r="V17" s="98">
        <f t="shared" ref="V17" si="51">U17/$C17</f>
        <v>20.887499999999999</v>
      </c>
      <c r="W17" s="108">
        <f t="shared" si="2"/>
        <v>183.8</v>
      </c>
      <c r="X17" s="108">
        <v>0</v>
      </c>
      <c r="Y17" s="108">
        <f t="shared" ref="Y17:AB18" si="52">$C17*$V17*Y$6</f>
        <v>270.702</v>
      </c>
      <c r="Z17" s="108">
        <f t="shared" si="52"/>
        <v>245.637</v>
      </c>
      <c r="AA17" s="108">
        <f t="shared" si="52"/>
        <v>362.60699999999997</v>
      </c>
      <c r="AB17" s="108">
        <f t="shared" si="52"/>
        <v>501.29999999999995</v>
      </c>
      <c r="AC17" s="230">
        <f>ROUNDDOWN($C17*AD$11,1)</f>
        <v>169.2</v>
      </c>
      <c r="AD17" s="98">
        <f t="shared" ref="AD17" si="53">AC17/$C17</f>
        <v>21.15</v>
      </c>
      <c r="AE17" s="108">
        <f t="shared" si="4"/>
        <v>279.2</v>
      </c>
      <c r="AF17" s="108">
        <f t="shared" si="4"/>
        <v>355.3</v>
      </c>
      <c r="AG17" s="108">
        <f t="shared" si="4"/>
        <v>507.6</v>
      </c>
      <c r="AH17" s="113">
        <v>169.8</v>
      </c>
      <c r="AI17" s="98">
        <f t="shared" si="12"/>
        <v>21.225000000000001</v>
      </c>
      <c r="AJ17" s="113">
        <v>220.7</v>
      </c>
      <c r="AK17" s="98">
        <f t="shared" ref="AK17" si="54">AJ17/$C17</f>
        <v>27.587499999999999</v>
      </c>
      <c r="AL17" s="231">
        <f t="shared" si="14"/>
        <v>175.9</v>
      </c>
      <c r="AM17" s="98">
        <f>RCF!I$33</f>
        <v>21.992999999999999</v>
      </c>
      <c r="AN17" s="108">
        <f t="shared" si="15"/>
        <v>263.8</v>
      </c>
      <c r="AO17" s="230">
        <f>ROUNDDOWN($C17*AP$11,1)</f>
        <v>177.3</v>
      </c>
      <c r="AP17" s="98">
        <f t="shared" ref="AP17" si="55">AO17/$C17</f>
        <v>22.162500000000001</v>
      </c>
      <c r="AQ17" s="108">
        <f t="shared" si="17"/>
        <v>230.4</v>
      </c>
      <c r="AR17" s="108">
        <f t="shared" si="17"/>
        <v>257</v>
      </c>
      <c r="AS17" s="99">
        <v>130.4</v>
      </c>
      <c r="AT17" s="112">
        <f t="shared" si="18"/>
        <v>16.3</v>
      </c>
      <c r="AU17" s="99">
        <v>175.45142999999999</v>
      </c>
      <c r="AV17" s="98">
        <f t="shared" ref="AV17" si="56">AU17/$C17</f>
        <v>21.931428749999998</v>
      </c>
      <c r="AW17" s="99">
        <v>173</v>
      </c>
      <c r="AX17" s="98">
        <f t="shared" ref="AX17" si="57">AW17/$C17</f>
        <v>21.625</v>
      </c>
    </row>
    <row r="18" spans="1:50" s="114" customFormat="1" x14ac:dyDescent="0.2">
      <c r="A18" s="109" t="s">
        <v>13</v>
      </c>
      <c r="B18" s="110" t="s">
        <v>14</v>
      </c>
      <c r="C18" s="111">
        <v>14</v>
      </c>
      <c r="D18" s="99">
        <f t="shared" si="0"/>
        <v>651.29999999999995</v>
      </c>
      <c r="E18" s="112">
        <f>RCF!$C$43</f>
        <v>46.518000000000001</v>
      </c>
      <c r="F18" s="113">
        <v>291.10000000000002</v>
      </c>
      <c r="G18" s="98">
        <f t="shared" si="5"/>
        <v>20.792857142857144</v>
      </c>
      <c r="H18" s="113">
        <f t="shared" si="6"/>
        <v>302.39999999999998</v>
      </c>
      <c r="I18" s="98">
        <f t="shared" si="5"/>
        <v>21.599999999999998</v>
      </c>
      <c r="J18" s="108">
        <f t="shared" si="1"/>
        <v>332.64</v>
      </c>
      <c r="K18" s="108">
        <f t="shared" si="1"/>
        <v>408.24</v>
      </c>
      <c r="L18" s="108">
        <f t="shared" si="1"/>
        <v>453.59999999999997</v>
      </c>
      <c r="M18" s="108">
        <f t="shared" si="1"/>
        <v>604.79999999999995</v>
      </c>
      <c r="N18" s="108">
        <f t="shared" si="1"/>
        <v>650.16</v>
      </c>
      <c r="O18" s="230">
        <f>ROUNDDOWN($C18*P$11,1)</f>
        <v>296.7</v>
      </c>
      <c r="P18" s="98">
        <f t="shared" ref="P18" si="58">O18/$C18</f>
        <v>21.192857142857143</v>
      </c>
      <c r="Q18" s="108">
        <f t="shared" si="8"/>
        <v>385.7</v>
      </c>
      <c r="R18" s="108">
        <f t="shared" si="8"/>
        <v>445</v>
      </c>
      <c r="S18" s="113">
        <v>274.7</v>
      </c>
      <c r="T18" s="98">
        <f t="shared" ref="T18" si="59">S18/$C18</f>
        <v>19.62142857142857</v>
      </c>
      <c r="U18" s="113">
        <v>292.60000000000002</v>
      </c>
      <c r="V18" s="98">
        <f t="shared" ref="V18" si="60">U18/$C18</f>
        <v>20.900000000000002</v>
      </c>
      <c r="W18" s="108">
        <f t="shared" si="2"/>
        <v>321.8</v>
      </c>
      <c r="X18" s="108">
        <f>$C18*$V18*X$6</f>
        <v>400.86200000000008</v>
      </c>
      <c r="Y18" s="108">
        <f t="shared" si="52"/>
        <v>474.01200000000006</v>
      </c>
      <c r="Z18" s="108">
        <f t="shared" si="52"/>
        <v>430.12200000000001</v>
      </c>
      <c r="AA18" s="108">
        <f t="shared" si="52"/>
        <v>634.94200000000001</v>
      </c>
      <c r="AB18" s="108">
        <f t="shared" si="52"/>
        <v>877.80000000000007</v>
      </c>
      <c r="AC18" s="230">
        <f>ROUNDDOWN($C18*AD$11,1)</f>
        <v>296.10000000000002</v>
      </c>
      <c r="AD18" s="98">
        <f t="shared" ref="AD18" si="61">AC18/$C18</f>
        <v>21.150000000000002</v>
      </c>
      <c r="AE18" s="108">
        <f t="shared" si="4"/>
        <v>488.6</v>
      </c>
      <c r="AF18" s="108">
        <f t="shared" si="4"/>
        <v>621.79999999999995</v>
      </c>
      <c r="AG18" s="108">
        <f t="shared" si="4"/>
        <v>888.3</v>
      </c>
      <c r="AH18" s="113">
        <v>296.89999999999998</v>
      </c>
      <c r="AI18" s="98">
        <f t="shared" si="12"/>
        <v>21.207142857142856</v>
      </c>
      <c r="AJ18" s="113">
        <v>386</v>
      </c>
      <c r="AK18" s="98">
        <f t="shared" ref="AK18" si="62">AJ18/$C18</f>
        <v>27.571428571428573</v>
      </c>
      <c r="AL18" s="231">
        <f t="shared" si="14"/>
        <v>307.89999999999998</v>
      </c>
      <c r="AM18" s="98">
        <f>RCF!I$33</f>
        <v>21.992999999999999</v>
      </c>
      <c r="AN18" s="108">
        <f t="shared" si="15"/>
        <v>461.8</v>
      </c>
      <c r="AO18" s="230">
        <f>ROUNDDOWN($C18*AP$11,1)</f>
        <v>310.3</v>
      </c>
      <c r="AP18" s="98">
        <f t="shared" ref="AP18" si="63">AO18/$C18</f>
        <v>22.164285714285715</v>
      </c>
      <c r="AQ18" s="108">
        <f t="shared" si="17"/>
        <v>403.3</v>
      </c>
      <c r="AR18" s="108">
        <f t="shared" si="17"/>
        <v>449.9</v>
      </c>
      <c r="AS18" s="99">
        <v>173.7</v>
      </c>
      <c r="AT18" s="112">
        <f t="shared" si="18"/>
        <v>12.407142857142857</v>
      </c>
      <c r="AU18" s="99">
        <v>307.04793000000001</v>
      </c>
      <c r="AV18" s="98">
        <f t="shared" ref="AV18" si="64">AU18/$C18</f>
        <v>21.931995000000001</v>
      </c>
      <c r="AW18" s="99">
        <f>ROUNDDOWN(C18*AX18,1)</f>
        <v>303.7</v>
      </c>
      <c r="AX18" s="98">
        <f>RCF!I$41</f>
        <v>21.696000000000002</v>
      </c>
    </row>
    <row r="19" spans="1:50" s="114" customFormat="1" x14ac:dyDescent="0.2">
      <c r="A19" s="109" t="s">
        <v>20</v>
      </c>
      <c r="B19" s="110" t="s">
        <v>64</v>
      </c>
      <c r="C19" s="111">
        <v>15</v>
      </c>
      <c r="D19" s="99">
        <f t="shared" si="0"/>
        <v>697.8</v>
      </c>
      <c r="E19" s="112">
        <f>RCF!$C$43</f>
        <v>46.518000000000001</v>
      </c>
      <c r="F19" s="113">
        <v>540.6</v>
      </c>
      <c r="G19" s="98">
        <f t="shared" si="5"/>
        <v>36.04</v>
      </c>
      <c r="H19" s="113">
        <f t="shared" si="6"/>
        <v>561.6</v>
      </c>
      <c r="I19" s="98">
        <f t="shared" si="5"/>
        <v>37.440000000000005</v>
      </c>
      <c r="J19" s="108">
        <f t="shared" si="1"/>
        <v>617.7600000000001</v>
      </c>
      <c r="K19" s="108">
        <f t="shared" si="1"/>
        <v>758.16000000000008</v>
      </c>
      <c r="L19" s="108">
        <f t="shared" si="1"/>
        <v>842.40000000000009</v>
      </c>
      <c r="M19" s="108">
        <f t="shared" si="1"/>
        <v>1123.2</v>
      </c>
      <c r="N19" s="108">
        <f t="shared" si="1"/>
        <v>1207.44</v>
      </c>
      <c r="O19" s="113">
        <v>551.1</v>
      </c>
      <c r="P19" s="98">
        <f t="shared" ref="P19" si="65">O19/$C19</f>
        <v>36.74</v>
      </c>
      <c r="Q19" s="108">
        <f t="shared" si="8"/>
        <v>716.4</v>
      </c>
      <c r="R19" s="108">
        <f t="shared" si="8"/>
        <v>826.6</v>
      </c>
      <c r="S19" s="113">
        <v>511</v>
      </c>
      <c r="T19" s="98">
        <f t="shared" ref="T19" si="66">S19/$C19</f>
        <v>34.06666666666667</v>
      </c>
      <c r="U19" s="113">
        <v>544.29999999999995</v>
      </c>
      <c r="V19" s="98">
        <f t="shared" ref="V19" si="67">U19/$C19</f>
        <v>36.286666666666662</v>
      </c>
      <c r="W19" s="108">
        <f t="shared" si="2"/>
        <v>598.70000000000005</v>
      </c>
      <c r="X19" s="108">
        <f>$C19*$V19*X$6</f>
        <v>745.69100000000003</v>
      </c>
      <c r="Y19" s="108">
        <v>0</v>
      </c>
      <c r="Z19" s="108">
        <f t="shared" ref="Z19:AB24" si="68">$C19*$V19*Z$6</f>
        <v>800.12099999999987</v>
      </c>
      <c r="AA19" s="108">
        <f t="shared" si="68"/>
        <v>1181.1309999999999</v>
      </c>
      <c r="AB19" s="108">
        <f t="shared" si="68"/>
        <v>1632.8999999999999</v>
      </c>
      <c r="AC19" s="99">
        <v>549.9</v>
      </c>
      <c r="AD19" s="98">
        <f t="shared" ref="AD19" si="69">AC19/$C19</f>
        <v>36.659999999999997</v>
      </c>
      <c r="AE19" s="108">
        <f t="shared" si="4"/>
        <v>907.3</v>
      </c>
      <c r="AF19" s="108">
        <f t="shared" si="4"/>
        <v>1154.8</v>
      </c>
      <c r="AG19" s="108">
        <f t="shared" si="4"/>
        <v>1649.7</v>
      </c>
      <c r="AH19" s="113">
        <v>537.5</v>
      </c>
      <c r="AI19" s="98">
        <f t="shared" si="12"/>
        <v>35.833333333333336</v>
      </c>
      <c r="AJ19" s="113">
        <v>698.8</v>
      </c>
      <c r="AK19" s="98">
        <f t="shared" ref="AK19" si="70">AJ19/$C19</f>
        <v>46.586666666666666</v>
      </c>
      <c r="AL19" s="231">
        <f t="shared" si="14"/>
        <v>329.8</v>
      </c>
      <c r="AM19" s="98">
        <f>RCF!I$33</f>
        <v>21.992999999999999</v>
      </c>
      <c r="AN19" s="108">
        <f t="shared" si="15"/>
        <v>494.7</v>
      </c>
      <c r="AO19" s="99">
        <v>576.6</v>
      </c>
      <c r="AP19" s="98">
        <f t="shared" ref="AP19" si="71">AO19/$C19</f>
        <v>38.440000000000005</v>
      </c>
      <c r="AQ19" s="108">
        <f t="shared" si="17"/>
        <v>749.5</v>
      </c>
      <c r="AR19" s="108">
        <f t="shared" si="17"/>
        <v>836</v>
      </c>
      <c r="AS19" s="99">
        <v>304</v>
      </c>
      <c r="AT19" s="112">
        <f t="shared" si="18"/>
        <v>20.266666666666666</v>
      </c>
      <c r="AU19" s="99">
        <v>570.25149999999996</v>
      </c>
      <c r="AV19" s="98">
        <f t="shared" ref="AV19" si="72">AU19/$C19</f>
        <v>38.016766666666662</v>
      </c>
      <c r="AW19" s="99">
        <v>562.70000000000005</v>
      </c>
      <c r="AX19" s="98">
        <f t="shared" ref="AX19" si="73">AW19/$C19</f>
        <v>37.513333333333335</v>
      </c>
    </row>
    <row r="20" spans="1:50" s="114" customFormat="1" x14ac:dyDescent="0.2">
      <c r="A20" s="109" t="s">
        <v>21</v>
      </c>
      <c r="B20" s="110" t="s">
        <v>64</v>
      </c>
      <c r="C20" s="111">
        <v>30</v>
      </c>
      <c r="D20" s="99">
        <f t="shared" si="0"/>
        <v>1395.5</v>
      </c>
      <c r="E20" s="112">
        <f>RCF!$C$43</f>
        <v>46.518000000000001</v>
      </c>
      <c r="F20" s="113">
        <v>540.6</v>
      </c>
      <c r="G20" s="98">
        <f t="shared" si="5"/>
        <v>18.02</v>
      </c>
      <c r="H20" s="113">
        <f t="shared" si="6"/>
        <v>561.6</v>
      </c>
      <c r="I20" s="98">
        <f t="shared" si="5"/>
        <v>18.720000000000002</v>
      </c>
      <c r="J20" s="108">
        <f t="shared" si="1"/>
        <v>617.7600000000001</v>
      </c>
      <c r="K20" s="108">
        <f t="shared" si="1"/>
        <v>758.16000000000008</v>
      </c>
      <c r="L20" s="108">
        <f t="shared" si="1"/>
        <v>842.40000000000009</v>
      </c>
      <c r="M20" s="108">
        <f t="shared" si="1"/>
        <v>1123.2</v>
      </c>
      <c r="N20" s="108">
        <f t="shared" si="1"/>
        <v>1207.44</v>
      </c>
      <c r="O20" s="113">
        <v>551.1</v>
      </c>
      <c r="P20" s="98">
        <f t="shared" ref="P20" si="74">O20/$C20</f>
        <v>18.37</v>
      </c>
      <c r="Q20" s="108">
        <f t="shared" si="8"/>
        <v>716.4</v>
      </c>
      <c r="R20" s="108">
        <f t="shared" si="8"/>
        <v>826.6</v>
      </c>
      <c r="S20" s="113">
        <v>511</v>
      </c>
      <c r="T20" s="98">
        <f t="shared" ref="T20" si="75">S20/$C20</f>
        <v>17.033333333333335</v>
      </c>
      <c r="U20" s="113">
        <v>544.29999999999995</v>
      </c>
      <c r="V20" s="98">
        <f t="shared" ref="V20" si="76">U20/$C20</f>
        <v>18.143333333333331</v>
      </c>
      <c r="W20" s="108">
        <f t="shared" si="2"/>
        <v>598.70000000000005</v>
      </c>
      <c r="X20" s="108">
        <f>$C20*$V20*X$6</f>
        <v>745.69100000000003</v>
      </c>
      <c r="Y20" s="108">
        <v>0</v>
      </c>
      <c r="Z20" s="108">
        <f t="shared" si="68"/>
        <v>800.12099999999987</v>
      </c>
      <c r="AA20" s="108">
        <f t="shared" si="68"/>
        <v>1181.1309999999999</v>
      </c>
      <c r="AB20" s="108">
        <f t="shared" si="68"/>
        <v>1632.8999999999999</v>
      </c>
      <c r="AC20" s="99">
        <v>549.9</v>
      </c>
      <c r="AD20" s="98">
        <f t="shared" ref="AD20" si="77">AC20/$C20</f>
        <v>18.329999999999998</v>
      </c>
      <c r="AE20" s="108">
        <f t="shared" si="4"/>
        <v>907.3</v>
      </c>
      <c r="AF20" s="108">
        <f t="shared" si="4"/>
        <v>1154.8</v>
      </c>
      <c r="AG20" s="108">
        <f t="shared" si="4"/>
        <v>1649.7</v>
      </c>
      <c r="AH20" s="113">
        <v>537.5</v>
      </c>
      <c r="AI20" s="98">
        <f t="shared" si="12"/>
        <v>17.916666666666668</v>
      </c>
      <c r="AJ20" s="113">
        <v>698.8</v>
      </c>
      <c r="AK20" s="98">
        <f t="shared" ref="AK20" si="78">AJ20/$C20</f>
        <v>23.293333333333333</v>
      </c>
      <c r="AL20" s="231">
        <f t="shared" si="14"/>
        <v>659.7</v>
      </c>
      <c r="AM20" s="98">
        <f>RCF!I$33</f>
        <v>21.992999999999999</v>
      </c>
      <c r="AN20" s="108">
        <f t="shared" si="15"/>
        <v>989.5</v>
      </c>
      <c r="AO20" s="99">
        <v>576.6</v>
      </c>
      <c r="AP20" s="98">
        <f t="shared" ref="AP20" si="79">AO20/$C20</f>
        <v>19.220000000000002</v>
      </c>
      <c r="AQ20" s="108">
        <f t="shared" si="17"/>
        <v>749.5</v>
      </c>
      <c r="AR20" s="108">
        <f t="shared" si="17"/>
        <v>836</v>
      </c>
      <c r="AS20" s="99">
        <v>564.70000000000005</v>
      </c>
      <c r="AT20" s="112">
        <f t="shared" si="18"/>
        <v>18.823333333333334</v>
      </c>
      <c r="AU20" s="99">
        <v>570.25149999999996</v>
      </c>
      <c r="AV20" s="98">
        <f t="shared" ref="AV20" si="80">AU20/$C20</f>
        <v>19.008383333333331</v>
      </c>
      <c r="AW20" s="99">
        <v>562.70000000000005</v>
      </c>
      <c r="AX20" s="98">
        <f t="shared" ref="AX20" si="81">AW20/$C20</f>
        <v>18.756666666666668</v>
      </c>
    </row>
    <row r="21" spans="1:50" s="114" customFormat="1" x14ac:dyDescent="0.2">
      <c r="A21" s="109" t="s">
        <v>22</v>
      </c>
      <c r="B21" s="110" t="s">
        <v>64</v>
      </c>
      <c r="C21" s="111">
        <v>45</v>
      </c>
      <c r="D21" s="99">
        <f t="shared" si="0"/>
        <v>2093.3000000000002</v>
      </c>
      <c r="E21" s="112">
        <f>RCF!$C$43</f>
        <v>46.518000000000001</v>
      </c>
      <c r="F21" s="113">
        <v>540.6</v>
      </c>
      <c r="G21" s="98">
        <f t="shared" si="5"/>
        <v>12.013333333333334</v>
      </c>
      <c r="H21" s="113">
        <f t="shared" si="6"/>
        <v>561.6</v>
      </c>
      <c r="I21" s="98">
        <f t="shared" si="5"/>
        <v>12.48</v>
      </c>
      <c r="J21" s="108">
        <f t="shared" si="1"/>
        <v>617.7600000000001</v>
      </c>
      <c r="K21" s="108">
        <f t="shared" si="1"/>
        <v>758.16000000000008</v>
      </c>
      <c r="L21" s="108">
        <f t="shared" si="1"/>
        <v>842.40000000000009</v>
      </c>
      <c r="M21" s="108">
        <f t="shared" si="1"/>
        <v>1123.2</v>
      </c>
      <c r="N21" s="108">
        <f t="shared" si="1"/>
        <v>1207.44</v>
      </c>
      <c r="O21" s="113">
        <v>551.1</v>
      </c>
      <c r="P21" s="98">
        <f t="shared" ref="P21" si="82">O21/$C21</f>
        <v>12.246666666666668</v>
      </c>
      <c r="Q21" s="108">
        <f t="shared" si="8"/>
        <v>716.4</v>
      </c>
      <c r="R21" s="108">
        <f t="shared" si="8"/>
        <v>826.6</v>
      </c>
      <c r="S21" s="113">
        <v>511</v>
      </c>
      <c r="T21" s="98">
        <f t="shared" ref="T21" si="83">S21/$C21</f>
        <v>11.355555555555556</v>
      </c>
      <c r="U21" s="113">
        <v>544.29999999999995</v>
      </c>
      <c r="V21" s="98">
        <f t="shared" ref="V21" si="84">U21/$C21</f>
        <v>12.095555555555555</v>
      </c>
      <c r="W21" s="108">
        <f t="shared" si="2"/>
        <v>598.70000000000005</v>
      </c>
      <c r="X21" s="108">
        <f>$C21*$V21*X$6</f>
        <v>745.69100000000003</v>
      </c>
      <c r="Y21" s="108">
        <v>0</v>
      </c>
      <c r="Z21" s="108">
        <f t="shared" si="68"/>
        <v>800.12099999999987</v>
      </c>
      <c r="AA21" s="108">
        <f t="shared" si="68"/>
        <v>1181.1309999999999</v>
      </c>
      <c r="AB21" s="108">
        <f t="shared" si="68"/>
        <v>1632.8999999999999</v>
      </c>
      <c r="AC21" s="99">
        <v>549.9</v>
      </c>
      <c r="AD21" s="98">
        <f t="shared" ref="AD21" si="85">AC21/$C21</f>
        <v>12.219999999999999</v>
      </c>
      <c r="AE21" s="108">
        <f t="shared" si="4"/>
        <v>907.3</v>
      </c>
      <c r="AF21" s="108">
        <f t="shared" si="4"/>
        <v>1154.8</v>
      </c>
      <c r="AG21" s="108">
        <f t="shared" si="4"/>
        <v>1649.7</v>
      </c>
      <c r="AH21" s="113">
        <v>537.5</v>
      </c>
      <c r="AI21" s="98">
        <f t="shared" si="12"/>
        <v>11.944444444444445</v>
      </c>
      <c r="AJ21" s="113">
        <v>698.8</v>
      </c>
      <c r="AK21" s="98">
        <f t="shared" ref="AK21" si="86">AJ21/$C21</f>
        <v>15.528888888888888</v>
      </c>
      <c r="AL21" s="231">
        <f t="shared" si="14"/>
        <v>989.6</v>
      </c>
      <c r="AM21" s="98">
        <f>RCF!I$33</f>
        <v>21.992999999999999</v>
      </c>
      <c r="AN21" s="108">
        <f t="shared" si="15"/>
        <v>1484.4</v>
      </c>
      <c r="AO21" s="99">
        <v>576.6</v>
      </c>
      <c r="AP21" s="98">
        <f t="shared" ref="AP21" si="87">AO21/$C21</f>
        <v>12.813333333333334</v>
      </c>
      <c r="AQ21" s="108">
        <f t="shared" si="17"/>
        <v>749.5</v>
      </c>
      <c r="AR21" s="108">
        <f t="shared" si="17"/>
        <v>836</v>
      </c>
      <c r="AS21" s="99">
        <v>564.70000000000005</v>
      </c>
      <c r="AT21" s="112">
        <f t="shared" si="18"/>
        <v>12.548888888888889</v>
      </c>
      <c r="AU21" s="99">
        <v>570.25149999999996</v>
      </c>
      <c r="AV21" s="98">
        <f t="shared" ref="AV21" si="88">AU21/$C21</f>
        <v>12.672255555555555</v>
      </c>
      <c r="AW21" s="99">
        <v>562.70000000000005</v>
      </c>
      <c r="AX21" s="98">
        <f t="shared" ref="AX21" si="89">AW21/$C21</f>
        <v>12.504444444444445</v>
      </c>
    </row>
    <row r="22" spans="1:50" s="114" customFormat="1" x14ac:dyDescent="0.2">
      <c r="A22" s="109" t="s">
        <v>17</v>
      </c>
      <c r="B22" s="110" t="s">
        <v>65</v>
      </c>
      <c r="C22" s="111">
        <v>15</v>
      </c>
      <c r="D22" s="99">
        <f t="shared" si="0"/>
        <v>697.8</v>
      </c>
      <c r="E22" s="112">
        <f>RCF!$C$43</f>
        <v>46.518000000000001</v>
      </c>
      <c r="F22" s="113">
        <v>540.6</v>
      </c>
      <c r="G22" s="98">
        <f t="shared" si="5"/>
        <v>36.04</v>
      </c>
      <c r="H22" s="113">
        <f t="shared" si="6"/>
        <v>561.6</v>
      </c>
      <c r="I22" s="98">
        <f t="shared" si="5"/>
        <v>37.440000000000005</v>
      </c>
      <c r="J22" s="108">
        <f t="shared" si="1"/>
        <v>617.7600000000001</v>
      </c>
      <c r="K22" s="108">
        <f t="shared" si="1"/>
        <v>758.16000000000008</v>
      </c>
      <c r="L22" s="108">
        <f t="shared" si="1"/>
        <v>842.40000000000009</v>
      </c>
      <c r="M22" s="108">
        <f t="shared" si="1"/>
        <v>1123.2</v>
      </c>
      <c r="N22" s="108">
        <f t="shared" si="1"/>
        <v>1207.44</v>
      </c>
      <c r="O22" s="113">
        <v>551.1</v>
      </c>
      <c r="P22" s="98">
        <f t="shared" ref="P22" si="90">O22/$C22</f>
        <v>36.74</v>
      </c>
      <c r="Q22" s="108">
        <f t="shared" si="8"/>
        <v>716.4</v>
      </c>
      <c r="R22" s="108">
        <f t="shared" si="8"/>
        <v>826.6</v>
      </c>
      <c r="S22" s="113">
        <v>593.29999999999995</v>
      </c>
      <c r="T22" s="98">
        <f t="shared" ref="T22" si="91">S22/$C22</f>
        <v>39.553333333333327</v>
      </c>
      <c r="U22" s="113">
        <v>574.29999999999995</v>
      </c>
      <c r="V22" s="98">
        <f t="shared" ref="V22" si="92">U22/$C22</f>
        <v>38.286666666666662</v>
      </c>
      <c r="W22" s="108">
        <f t="shared" si="2"/>
        <v>631.70000000000005</v>
      </c>
      <c r="X22" s="108">
        <v>0</v>
      </c>
      <c r="Y22" s="108">
        <f>$C22*$V22*Y$6</f>
        <v>930.36599999999999</v>
      </c>
      <c r="Z22" s="108">
        <f t="shared" si="68"/>
        <v>844.22099999999989</v>
      </c>
      <c r="AA22" s="108">
        <f t="shared" si="68"/>
        <v>1246.2309999999998</v>
      </c>
      <c r="AB22" s="108">
        <f t="shared" si="68"/>
        <v>1722.8999999999999</v>
      </c>
      <c r="AC22" s="99">
        <v>549.9</v>
      </c>
      <c r="AD22" s="98">
        <f t="shared" ref="AD22" si="93">AC22/$C22</f>
        <v>36.659999999999997</v>
      </c>
      <c r="AE22" s="108">
        <f t="shared" si="4"/>
        <v>907.3</v>
      </c>
      <c r="AF22" s="108">
        <f t="shared" si="4"/>
        <v>1154.8</v>
      </c>
      <c r="AG22" s="108">
        <f t="shared" si="4"/>
        <v>1649.7</v>
      </c>
      <c r="AH22" s="113">
        <v>537.5</v>
      </c>
      <c r="AI22" s="98">
        <f t="shared" si="12"/>
        <v>35.833333333333336</v>
      </c>
      <c r="AJ22" s="113">
        <v>698.8</v>
      </c>
      <c r="AK22" s="98">
        <f t="shared" ref="AK22" si="94">AJ22/$C22</f>
        <v>46.586666666666666</v>
      </c>
      <c r="AL22" s="231">
        <f t="shared" si="14"/>
        <v>329.8</v>
      </c>
      <c r="AM22" s="98">
        <f>RCF!I$33</f>
        <v>21.992999999999999</v>
      </c>
      <c r="AN22" s="108">
        <f t="shared" si="15"/>
        <v>494.7</v>
      </c>
      <c r="AO22" s="99">
        <v>576.6</v>
      </c>
      <c r="AP22" s="98">
        <f t="shared" ref="AP22" si="95">AO22/$C22</f>
        <v>38.440000000000005</v>
      </c>
      <c r="AQ22" s="108">
        <f t="shared" si="17"/>
        <v>749.5</v>
      </c>
      <c r="AR22" s="108">
        <f t="shared" si="17"/>
        <v>836</v>
      </c>
      <c r="AS22" s="99">
        <v>564.70000000000005</v>
      </c>
      <c r="AT22" s="112">
        <f t="shared" si="18"/>
        <v>37.646666666666668</v>
      </c>
      <c r="AU22" s="99">
        <v>570.25149999999996</v>
      </c>
      <c r="AV22" s="98">
        <f t="shared" ref="AV22" si="96">AU22/$C22</f>
        <v>38.016766666666662</v>
      </c>
      <c r="AW22" s="99">
        <v>562.70000000000005</v>
      </c>
      <c r="AX22" s="98">
        <f t="shared" ref="AX22" si="97">AW22/$C22</f>
        <v>37.513333333333335</v>
      </c>
    </row>
    <row r="23" spans="1:50" s="114" customFormat="1" x14ac:dyDescent="0.2">
      <c r="A23" s="109" t="s">
        <v>18</v>
      </c>
      <c r="B23" s="110" t="s">
        <v>65</v>
      </c>
      <c r="C23" s="111">
        <v>30</v>
      </c>
      <c r="D23" s="99">
        <f t="shared" si="0"/>
        <v>1395.5</v>
      </c>
      <c r="E23" s="112">
        <f>RCF!$C$43</f>
        <v>46.518000000000001</v>
      </c>
      <c r="F23" s="113">
        <v>540.6</v>
      </c>
      <c r="G23" s="98">
        <f t="shared" si="5"/>
        <v>18.02</v>
      </c>
      <c r="H23" s="113">
        <f t="shared" si="6"/>
        <v>561.6</v>
      </c>
      <c r="I23" s="98">
        <f t="shared" si="5"/>
        <v>18.720000000000002</v>
      </c>
      <c r="J23" s="108">
        <f t="shared" si="1"/>
        <v>617.7600000000001</v>
      </c>
      <c r="K23" s="108">
        <f t="shared" si="1"/>
        <v>758.16000000000008</v>
      </c>
      <c r="L23" s="108">
        <f t="shared" si="1"/>
        <v>842.40000000000009</v>
      </c>
      <c r="M23" s="108">
        <f t="shared" si="1"/>
        <v>1123.2</v>
      </c>
      <c r="N23" s="108">
        <f t="shared" si="1"/>
        <v>1207.44</v>
      </c>
      <c r="O23" s="113">
        <v>551.1</v>
      </c>
      <c r="P23" s="98">
        <f t="shared" ref="P23" si="98">O23/$C23</f>
        <v>18.37</v>
      </c>
      <c r="Q23" s="108">
        <f t="shared" si="8"/>
        <v>716.4</v>
      </c>
      <c r="R23" s="108">
        <f t="shared" si="8"/>
        <v>826.6</v>
      </c>
      <c r="S23" s="113">
        <v>593.29999999999995</v>
      </c>
      <c r="T23" s="98">
        <f t="shared" ref="T23" si="99">S23/$C23</f>
        <v>19.776666666666664</v>
      </c>
      <c r="U23" s="113">
        <v>574.29999999999995</v>
      </c>
      <c r="V23" s="98">
        <f t="shared" ref="V23" si="100">U23/$C23</f>
        <v>19.143333333333331</v>
      </c>
      <c r="W23" s="108">
        <f t="shared" si="2"/>
        <v>631.70000000000005</v>
      </c>
      <c r="X23" s="108">
        <v>0</v>
      </c>
      <c r="Y23" s="108">
        <f>$C23*$V23*Y$6</f>
        <v>930.36599999999999</v>
      </c>
      <c r="Z23" s="108">
        <f t="shared" si="68"/>
        <v>844.22099999999989</v>
      </c>
      <c r="AA23" s="108">
        <f t="shared" si="68"/>
        <v>1246.2309999999998</v>
      </c>
      <c r="AB23" s="108">
        <f t="shared" si="68"/>
        <v>1722.8999999999999</v>
      </c>
      <c r="AC23" s="99">
        <v>549.9</v>
      </c>
      <c r="AD23" s="98">
        <f t="shared" ref="AD23" si="101">AC23/$C23</f>
        <v>18.329999999999998</v>
      </c>
      <c r="AE23" s="108">
        <f t="shared" si="4"/>
        <v>907.3</v>
      </c>
      <c r="AF23" s="108">
        <f t="shared" si="4"/>
        <v>1154.8</v>
      </c>
      <c r="AG23" s="108">
        <f t="shared" si="4"/>
        <v>1649.7</v>
      </c>
      <c r="AH23" s="113">
        <v>537.5</v>
      </c>
      <c r="AI23" s="98">
        <f t="shared" si="12"/>
        <v>17.916666666666668</v>
      </c>
      <c r="AJ23" s="113">
        <v>698.8</v>
      </c>
      <c r="AK23" s="98">
        <f t="shared" ref="AK23" si="102">AJ23/$C23</f>
        <v>23.293333333333333</v>
      </c>
      <c r="AL23" s="231">
        <f t="shared" si="14"/>
        <v>659.7</v>
      </c>
      <c r="AM23" s="98">
        <f>RCF!I$33</f>
        <v>21.992999999999999</v>
      </c>
      <c r="AN23" s="108">
        <f t="shared" si="15"/>
        <v>989.5</v>
      </c>
      <c r="AO23" s="99">
        <v>576.6</v>
      </c>
      <c r="AP23" s="98">
        <f t="shared" ref="AP23" si="103">AO23/$C23</f>
        <v>19.220000000000002</v>
      </c>
      <c r="AQ23" s="108">
        <f t="shared" si="17"/>
        <v>749.5</v>
      </c>
      <c r="AR23" s="108">
        <f t="shared" si="17"/>
        <v>836</v>
      </c>
      <c r="AS23" s="99">
        <v>564.70000000000005</v>
      </c>
      <c r="AT23" s="112">
        <f t="shared" si="18"/>
        <v>18.823333333333334</v>
      </c>
      <c r="AU23" s="99">
        <v>570.25149999999996</v>
      </c>
      <c r="AV23" s="98">
        <f t="shared" ref="AV23" si="104">AU23/$C23</f>
        <v>19.008383333333331</v>
      </c>
      <c r="AW23" s="99">
        <v>562.70000000000005</v>
      </c>
      <c r="AX23" s="98">
        <f t="shared" ref="AX23" si="105">AW23/$C23</f>
        <v>18.756666666666668</v>
      </c>
    </row>
    <row r="24" spans="1:50" s="114" customFormat="1" x14ac:dyDescent="0.2">
      <c r="A24" s="109" t="s">
        <v>19</v>
      </c>
      <c r="B24" s="110" t="s">
        <v>65</v>
      </c>
      <c r="C24" s="111">
        <v>45</v>
      </c>
      <c r="D24" s="99">
        <f t="shared" si="0"/>
        <v>2093.3000000000002</v>
      </c>
      <c r="E24" s="112">
        <f>RCF!$C$43</f>
        <v>46.518000000000001</v>
      </c>
      <c r="F24" s="113">
        <v>540.6</v>
      </c>
      <c r="G24" s="98">
        <f t="shared" si="5"/>
        <v>12.013333333333334</v>
      </c>
      <c r="H24" s="113">
        <f t="shared" si="6"/>
        <v>561.6</v>
      </c>
      <c r="I24" s="98">
        <f t="shared" si="5"/>
        <v>12.48</v>
      </c>
      <c r="J24" s="108">
        <f t="shared" si="1"/>
        <v>617.7600000000001</v>
      </c>
      <c r="K24" s="108">
        <f t="shared" si="1"/>
        <v>758.16000000000008</v>
      </c>
      <c r="L24" s="108">
        <f t="shared" si="1"/>
        <v>842.40000000000009</v>
      </c>
      <c r="M24" s="108">
        <f t="shared" si="1"/>
        <v>1123.2</v>
      </c>
      <c r="N24" s="108">
        <f t="shared" si="1"/>
        <v>1207.44</v>
      </c>
      <c r="O24" s="113">
        <v>551.1</v>
      </c>
      <c r="P24" s="98">
        <f t="shared" ref="P24" si="106">O24/$C24</f>
        <v>12.246666666666668</v>
      </c>
      <c r="Q24" s="108">
        <f t="shared" si="8"/>
        <v>716.4</v>
      </c>
      <c r="R24" s="108">
        <f t="shared" si="8"/>
        <v>826.6</v>
      </c>
      <c r="S24" s="113">
        <v>593.29999999999995</v>
      </c>
      <c r="T24" s="98">
        <f t="shared" ref="T24" si="107">S24/$C24</f>
        <v>13.184444444444443</v>
      </c>
      <c r="U24" s="113">
        <v>574.29999999999995</v>
      </c>
      <c r="V24" s="98">
        <f t="shared" ref="V24" si="108">U24/$C24</f>
        <v>12.762222222222221</v>
      </c>
      <c r="W24" s="108">
        <f t="shared" si="2"/>
        <v>631.70000000000005</v>
      </c>
      <c r="X24" s="108">
        <v>0</v>
      </c>
      <c r="Y24" s="108">
        <f>$C24*$V24*Y$6</f>
        <v>930.36599999999999</v>
      </c>
      <c r="Z24" s="108">
        <f t="shared" si="68"/>
        <v>844.22099999999989</v>
      </c>
      <c r="AA24" s="108">
        <f t="shared" si="68"/>
        <v>1246.2309999999998</v>
      </c>
      <c r="AB24" s="108">
        <f t="shared" si="68"/>
        <v>1722.8999999999999</v>
      </c>
      <c r="AC24" s="99">
        <v>549.9</v>
      </c>
      <c r="AD24" s="98">
        <f t="shared" ref="AD24" si="109">AC24/$C24</f>
        <v>12.219999999999999</v>
      </c>
      <c r="AE24" s="108">
        <f t="shared" si="4"/>
        <v>907.3</v>
      </c>
      <c r="AF24" s="108">
        <f t="shared" si="4"/>
        <v>1154.8</v>
      </c>
      <c r="AG24" s="108">
        <f t="shared" si="4"/>
        <v>1649.7</v>
      </c>
      <c r="AH24" s="113">
        <v>537.5</v>
      </c>
      <c r="AI24" s="98">
        <f t="shared" si="12"/>
        <v>11.944444444444445</v>
      </c>
      <c r="AJ24" s="113">
        <v>698.8</v>
      </c>
      <c r="AK24" s="98">
        <f t="shared" ref="AK24" si="110">AJ24/$C24</f>
        <v>15.528888888888888</v>
      </c>
      <c r="AL24" s="231">
        <f t="shared" si="14"/>
        <v>989.6</v>
      </c>
      <c r="AM24" s="98">
        <f>RCF!I$33</f>
        <v>21.992999999999999</v>
      </c>
      <c r="AN24" s="108">
        <f t="shared" si="15"/>
        <v>1484.4</v>
      </c>
      <c r="AO24" s="99">
        <v>576.6</v>
      </c>
      <c r="AP24" s="98">
        <f t="shared" ref="AP24" si="111">AO24/$C24</f>
        <v>12.813333333333334</v>
      </c>
      <c r="AQ24" s="108">
        <f t="shared" si="17"/>
        <v>749.5</v>
      </c>
      <c r="AR24" s="108">
        <f t="shared" si="17"/>
        <v>836</v>
      </c>
      <c r="AS24" s="99">
        <v>564.70000000000005</v>
      </c>
      <c r="AT24" s="112">
        <f t="shared" si="18"/>
        <v>12.548888888888889</v>
      </c>
      <c r="AU24" s="99">
        <v>570.25149999999996</v>
      </c>
      <c r="AV24" s="98">
        <f t="shared" ref="AV24" si="112">AU24/$C24</f>
        <v>12.672255555555555</v>
      </c>
      <c r="AW24" s="99">
        <v>562.70000000000005</v>
      </c>
      <c r="AX24" s="98">
        <f t="shared" ref="AX24" si="113">AW24/$C24</f>
        <v>12.504444444444445</v>
      </c>
    </row>
    <row r="25" spans="1:50" s="114" customFormat="1" x14ac:dyDescent="0.2">
      <c r="A25" s="109" t="s">
        <v>15</v>
      </c>
      <c r="B25" s="117" t="s">
        <v>16</v>
      </c>
      <c r="C25" s="111">
        <v>21.43</v>
      </c>
      <c r="D25" s="99">
        <f t="shared" si="0"/>
        <v>996.9</v>
      </c>
      <c r="E25" s="112">
        <f>RCF!$C$43</f>
        <v>46.518000000000001</v>
      </c>
      <c r="F25" s="113">
        <v>445.8</v>
      </c>
      <c r="G25" s="98">
        <f t="shared" si="5"/>
        <v>20.802613159122725</v>
      </c>
      <c r="H25" s="113">
        <f t="shared" si="6"/>
        <v>463.1</v>
      </c>
      <c r="I25" s="98">
        <f t="shared" si="5"/>
        <v>21.609892673821747</v>
      </c>
      <c r="J25" s="108">
        <f t="shared" si="1"/>
        <v>509.41000000000008</v>
      </c>
      <c r="K25" s="108">
        <f t="shared" si="1"/>
        <v>625.18500000000006</v>
      </c>
      <c r="L25" s="108">
        <f t="shared" si="1"/>
        <v>694.65000000000009</v>
      </c>
      <c r="M25" s="108">
        <f t="shared" si="1"/>
        <v>926.2</v>
      </c>
      <c r="N25" s="108">
        <f t="shared" si="1"/>
        <v>995.66499999999996</v>
      </c>
      <c r="O25" s="113">
        <v>454.3</v>
      </c>
      <c r="P25" s="98">
        <f t="shared" ref="P25" si="114">O25/$C25</f>
        <v>21.199253383107795</v>
      </c>
      <c r="Q25" s="108">
        <f t="shared" si="8"/>
        <v>590.5</v>
      </c>
      <c r="R25" s="108">
        <f t="shared" si="8"/>
        <v>681.4</v>
      </c>
      <c r="S25" s="113">
        <v>420.3</v>
      </c>
      <c r="T25" s="98">
        <f t="shared" ref="T25" si="115">S25/$C25</f>
        <v>19.612692487167521</v>
      </c>
      <c r="U25" s="108">
        <v>447.6</v>
      </c>
      <c r="V25" s="98">
        <f t="shared" ref="V25" si="116">U25/$C25</f>
        <v>20.886607559496035</v>
      </c>
      <c r="W25" s="108">
        <f>$U25</f>
        <v>447.6</v>
      </c>
      <c r="X25" s="108">
        <f t="shared" ref="X25:AB25" si="117">$U25</f>
        <v>447.6</v>
      </c>
      <c r="Y25" s="108">
        <f t="shared" si="117"/>
        <v>447.6</v>
      </c>
      <c r="Z25" s="108">
        <f t="shared" si="117"/>
        <v>447.6</v>
      </c>
      <c r="AA25" s="108">
        <f t="shared" si="117"/>
        <v>447.6</v>
      </c>
      <c r="AB25" s="108">
        <f t="shared" si="117"/>
        <v>447.6</v>
      </c>
      <c r="AC25" s="99">
        <v>453.5</v>
      </c>
      <c r="AD25" s="98">
        <f t="shared" ref="AD25" si="118">AC25/$C25</f>
        <v>21.161922538497432</v>
      </c>
      <c r="AE25" s="108">
        <f t="shared" si="4"/>
        <v>748.3</v>
      </c>
      <c r="AF25" s="108">
        <f t="shared" si="4"/>
        <v>952.4</v>
      </c>
      <c r="AG25" s="108">
        <f t="shared" si="4"/>
        <v>1360.5</v>
      </c>
      <c r="AH25" s="113">
        <v>400.1</v>
      </c>
      <c r="AI25" s="98">
        <f t="shared" si="12"/>
        <v>18.670088660755951</v>
      </c>
      <c r="AJ25" s="113">
        <v>520.1</v>
      </c>
      <c r="AK25" s="98">
        <f t="shared" ref="AK25" si="119">AJ25/$C25</f>
        <v>24.269715352309849</v>
      </c>
      <c r="AL25" s="231">
        <f t="shared" si="14"/>
        <v>471.3</v>
      </c>
      <c r="AM25" s="98">
        <f>RCF!I$33</f>
        <v>21.992999999999999</v>
      </c>
      <c r="AN25" s="108">
        <f t="shared" si="15"/>
        <v>706.9</v>
      </c>
      <c r="AO25" s="99">
        <v>475.3</v>
      </c>
      <c r="AP25" s="98">
        <f t="shared" ref="AP25" si="120">AO25/$C25</f>
        <v>22.179188054129725</v>
      </c>
      <c r="AQ25" s="108">
        <f t="shared" si="17"/>
        <v>617.79999999999995</v>
      </c>
      <c r="AR25" s="108">
        <f t="shared" si="17"/>
        <v>689.1</v>
      </c>
      <c r="AS25" s="99">
        <v>564.70000000000005</v>
      </c>
      <c r="AT25" s="112">
        <f t="shared" si="18"/>
        <v>26.350909939337381</v>
      </c>
      <c r="AU25" s="99">
        <v>469.94220000000001</v>
      </c>
      <c r="AV25" s="98">
        <f t="shared" ref="AV25" si="121">AU25/$C25</f>
        <v>21.929174055062997</v>
      </c>
      <c r="AW25" s="99">
        <f>ROUNDDOWN(C25*AX25,1)</f>
        <v>464.9</v>
      </c>
      <c r="AX25" s="98">
        <f>RCF!I$41</f>
        <v>21.696000000000002</v>
      </c>
    </row>
    <row r="26" spans="1:50" s="48" customFormat="1" ht="25.5" x14ac:dyDescent="0.2">
      <c r="A26" s="188" t="s">
        <v>84</v>
      </c>
      <c r="B26" s="189" t="s">
        <v>191</v>
      </c>
      <c r="C26" s="47">
        <v>0</v>
      </c>
      <c r="D26" s="47">
        <v>0</v>
      </c>
      <c r="E26" s="47">
        <v>0</v>
      </c>
      <c r="F26" s="47">
        <v>0</v>
      </c>
      <c r="G26" s="47">
        <v>0</v>
      </c>
      <c r="H26" s="47">
        <v>0</v>
      </c>
      <c r="I26" s="47">
        <v>0</v>
      </c>
      <c r="J26" s="49">
        <v>0</v>
      </c>
      <c r="K26" s="49">
        <v>0</v>
      </c>
      <c r="L26" s="49">
        <v>0</v>
      </c>
      <c r="M26" s="49">
        <v>0</v>
      </c>
      <c r="N26" s="49">
        <v>0</v>
      </c>
      <c r="O26" s="47">
        <v>0</v>
      </c>
      <c r="P26" s="47">
        <v>0</v>
      </c>
      <c r="Q26" s="49">
        <f t="shared" ref="Q26:R31" si="122">ROUNDDOWN($O26*Q$6,1)</f>
        <v>0</v>
      </c>
      <c r="R26" s="49">
        <f t="shared" si="122"/>
        <v>0</v>
      </c>
      <c r="S26" s="47">
        <v>0</v>
      </c>
      <c r="T26" s="47">
        <v>0</v>
      </c>
      <c r="U26" s="47">
        <v>0</v>
      </c>
      <c r="V26" s="47">
        <v>0</v>
      </c>
      <c r="W26" s="50" t="s">
        <v>85</v>
      </c>
      <c r="X26" s="49"/>
      <c r="Y26" s="50" t="s">
        <v>85</v>
      </c>
      <c r="Z26" s="49"/>
      <c r="AA26" s="49"/>
      <c r="AB26" s="49">
        <v>0</v>
      </c>
      <c r="AC26" s="47">
        <v>0</v>
      </c>
      <c r="AD26" s="47">
        <v>0</v>
      </c>
      <c r="AE26" s="49">
        <v>0</v>
      </c>
      <c r="AF26" s="49">
        <v>0</v>
      </c>
      <c r="AG26" s="49">
        <v>0</v>
      </c>
      <c r="AH26" s="47">
        <v>0</v>
      </c>
      <c r="AI26" s="47">
        <v>0</v>
      </c>
      <c r="AJ26" s="47">
        <v>0</v>
      </c>
      <c r="AK26" s="47">
        <v>0</v>
      </c>
      <c r="AL26" s="47">
        <v>0</v>
      </c>
      <c r="AM26" s="47">
        <v>0</v>
      </c>
      <c r="AN26" s="49">
        <v>0</v>
      </c>
      <c r="AO26" s="47">
        <v>0</v>
      </c>
      <c r="AP26" s="47">
        <v>0</v>
      </c>
      <c r="AQ26" s="49">
        <v>0</v>
      </c>
      <c r="AR26" s="49">
        <v>0</v>
      </c>
      <c r="AS26" s="47">
        <v>0</v>
      </c>
      <c r="AT26" s="47">
        <v>0</v>
      </c>
      <c r="AU26" s="47">
        <v>0</v>
      </c>
      <c r="AV26" s="190">
        <v>0</v>
      </c>
      <c r="AW26" s="47">
        <v>0</v>
      </c>
      <c r="AX26" s="47">
        <v>0</v>
      </c>
    </row>
    <row r="27" spans="1:50" s="48" customFormat="1" ht="25.5" x14ac:dyDescent="0.2">
      <c r="A27" s="188" t="s">
        <v>84</v>
      </c>
      <c r="B27" s="189" t="s">
        <v>192</v>
      </c>
      <c r="C27" s="47">
        <v>0</v>
      </c>
      <c r="D27" s="47">
        <v>0</v>
      </c>
      <c r="E27" s="47">
        <v>0</v>
      </c>
      <c r="F27" s="47">
        <v>0</v>
      </c>
      <c r="G27" s="47">
        <v>0</v>
      </c>
      <c r="H27" s="47">
        <v>0</v>
      </c>
      <c r="I27" s="47">
        <v>0</v>
      </c>
      <c r="J27" s="49">
        <v>0</v>
      </c>
      <c r="K27" s="49">
        <v>0</v>
      </c>
      <c r="L27" s="49">
        <v>0</v>
      </c>
      <c r="M27" s="49">
        <v>0</v>
      </c>
      <c r="N27" s="49">
        <v>0</v>
      </c>
      <c r="O27" s="47">
        <v>0</v>
      </c>
      <c r="P27" s="47">
        <v>0</v>
      </c>
      <c r="Q27" s="49">
        <f t="shared" si="122"/>
        <v>0</v>
      </c>
      <c r="R27" s="49">
        <f t="shared" si="122"/>
        <v>0</v>
      </c>
      <c r="S27" s="47">
        <v>0</v>
      </c>
      <c r="T27" s="47">
        <v>0</v>
      </c>
      <c r="U27" s="47">
        <v>0</v>
      </c>
      <c r="V27" s="47">
        <v>0</v>
      </c>
      <c r="W27" s="49"/>
      <c r="X27" s="49"/>
      <c r="Y27" s="50" t="s">
        <v>85</v>
      </c>
      <c r="Z27" s="49"/>
      <c r="AA27" s="49"/>
      <c r="AB27" s="49">
        <v>0</v>
      </c>
      <c r="AC27" s="47">
        <v>0</v>
      </c>
      <c r="AD27" s="47">
        <v>0</v>
      </c>
      <c r="AE27" s="49">
        <v>0</v>
      </c>
      <c r="AF27" s="49">
        <v>0</v>
      </c>
      <c r="AG27" s="49">
        <v>0</v>
      </c>
      <c r="AH27" s="47">
        <v>0</v>
      </c>
      <c r="AI27" s="47">
        <v>0</v>
      </c>
      <c r="AJ27" s="47">
        <v>0</v>
      </c>
      <c r="AK27" s="47">
        <v>0</v>
      </c>
      <c r="AL27" s="47">
        <v>0</v>
      </c>
      <c r="AM27" s="47">
        <v>0</v>
      </c>
      <c r="AN27" s="49">
        <v>0</v>
      </c>
      <c r="AO27" s="47">
        <v>0</v>
      </c>
      <c r="AP27" s="47">
        <v>0</v>
      </c>
      <c r="AQ27" s="49">
        <v>0</v>
      </c>
      <c r="AR27" s="49">
        <v>0</v>
      </c>
      <c r="AS27" s="47">
        <v>0</v>
      </c>
      <c r="AT27" s="47">
        <v>0</v>
      </c>
      <c r="AU27" s="47">
        <v>0</v>
      </c>
      <c r="AV27" s="190">
        <v>0</v>
      </c>
      <c r="AW27" s="47">
        <v>0</v>
      </c>
      <c r="AX27" s="47">
        <v>0</v>
      </c>
    </row>
    <row r="28" spans="1:50" s="48" customFormat="1" ht="25.5" x14ac:dyDescent="0.2">
      <c r="A28" s="188" t="s">
        <v>86</v>
      </c>
      <c r="B28" s="189" t="s">
        <v>193</v>
      </c>
      <c r="C28" s="47">
        <v>0</v>
      </c>
      <c r="D28" s="47">
        <v>0</v>
      </c>
      <c r="E28" s="47">
        <v>0</v>
      </c>
      <c r="F28" s="47">
        <v>0</v>
      </c>
      <c r="G28" s="47">
        <v>0</v>
      </c>
      <c r="H28" s="47">
        <v>0</v>
      </c>
      <c r="I28" s="47">
        <v>0</v>
      </c>
      <c r="J28" s="49">
        <v>0</v>
      </c>
      <c r="K28" s="49">
        <v>0</v>
      </c>
      <c r="L28" s="49">
        <v>0</v>
      </c>
      <c r="M28" s="49">
        <v>0</v>
      </c>
      <c r="N28" s="49">
        <v>0</v>
      </c>
      <c r="O28" s="47">
        <v>0</v>
      </c>
      <c r="P28" s="47">
        <v>0</v>
      </c>
      <c r="Q28" s="49">
        <f t="shared" si="122"/>
        <v>0</v>
      </c>
      <c r="R28" s="49">
        <f t="shared" si="122"/>
        <v>0</v>
      </c>
      <c r="S28" s="47">
        <v>0</v>
      </c>
      <c r="T28" s="47">
        <v>0</v>
      </c>
      <c r="U28" s="47">
        <v>0</v>
      </c>
      <c r="V28" s="47">
        <v>0</v>
      </c>
      <c r="W28" s="50" t="s">
        <v>85</v>
      </c>
      <c r="X28" s="49"/>
      <c r="Y28" s="50" t="s">
        <v>85</v>
      </c>
      <c r="Z28" s="49"/>
      <c r="AA28" s="49"/>
      <c r="AB28" s="49">
        <v>0</v>
      </c>
      <c r="AC28" s="47">
        <v>0</v>
      </c>
      <c r="AD28" s="47">
        <v>0</v>
      </c>
      <c r="AE28" s="49">
        <v>0</v>
      </c>
      <c r="AF28" s="49">
        <v>0</v>
      </c>
      <c r="AG28" s="49">
        <v>0</v>
      </c>
      <c r="AH28" s="47">
        <v>0</v>
      </c>
      <c r="AI28" s="47">
        <v>0</v>
      </c>
      <c r="AJ28" s="47">
        <v>0</v>
      </c>
      <c r="AK28" s="47">
        <v>0</v>
      </c>
      <c r="AL28" s="47">
        <v>0</v>
      </c>
      <c r="AM28" s="47">
        <v>0</v>
      </c>
      <c r="AN28" s="49">
        <v>0</v>
      </c>
      <c r="AO28" s="47">
        <v>0</v>
      </c>
      <c r="AP28" s="47">
        <v>0</v>
      </c>
      <c r="AQ28" s="49">
        <v>0</v>
      </c>
      <c r="AR28" s="49">
        <v>0</v>
      </c>
      <c r="AS28" s="47">
        <v>0</v>
      </c>
      <c r="AT28" s="47">
        <v>0</v>
      </c>
      <c r="AU28" s="47">
        <v>0</v>
      </c>
      <c r="AV28" s="190">
        <v>0</v>
      </c>
      <c r="AW28" s="47">
        <v>0</v>
      </c>
      <c r="AX28" s="47">
        <v>0</v>
      </c>
    </row>
    <row r="29" spans="1:50" s="48" customFormat="1" ht="25.5" x14ac:dyDescent="0.2">
      <c r="A29" s="188" t="s">
        <v>86</v>
      </c>
      <c r="B29" s="189" t="s">
        <v>194</v>
      </c>
      <c r="C29" s="47">
        <v>0</v>
      </c>
      <c r="D29" s="47">
        <v>0</v>
      </c>
      <c r="E29" s="47">
        <v>0</v>
      </c>
      <c r="F29" s="47">
        <v>0</v>
      </c>
      <c r="G29" s="47">
        <v>0</v>
      </c>
      <c r="H29" s="47">
        <v>0</v>
      </c>
      <c r="I29" s="47">
        <v>0</v>
      </c>
      <c r="J29" s="49">
        <v>0</v>
      </c>
      <c r="K29" s="49">
        <v>0</v>
      </c>
      <c r="L29" s="49">
        <v>0</v>
      </c>
      <c r="M29" s="49">
        <v>0</v>
      </c>
      <c r="N29" s="49">
        <v>0</v>
      </c>
      <c r="O29" s="47">
        <v>0</v>
      </c>
      <c r="P29" s="47">
        <v>0</v>
      </c>
      <c r="Q29" s="49">
        <f t="shared" si="122"/>
        <v>0</v>
      </c>
      <c r="R29" s="49">
        <f t="shared" si="122"/>
        <v>0</v>
      </c>
      <c r="S29" s="47">
        <v>0</v>
      </c>
      <c r="T29" s="47">
        <v>0</v>
      </c>
      <c r="U29" s="47">
        <v>0</v>
      </c>
      <c r="V29" s="47">
        <v>0</v>
      </c>
      <c r="W29" s="49"/>
      <c r="X29" s="49"/>
      <c r="Y29" s="50" t="s">
        <v>85</v>
      </c>
      <c r="Z29" s="49"/>
      <c r="AA29" s="49"/>
      <c r="AB29" s="49">
        <v>0</v>
      </c>
      <c r="AC29" s="47">
        <v>0</v>
      </c>
      <c r="AD29" s="47">
        <v>0</v>
      </c>
      <c r="AE29" s="49">
        <v>0</v>
      </c>
      <c r="AF29" s="49">
        <v>0</v>
      </c>
      <c r="AG29" s="49">
        <v>0</v>
      </c>
      <c r="AH29" s="47">
        <v>0</v>
      </c>
      <c r="AI29" s="47">
        <v>0</v>
      </c>
      <c r="AJ29" s="47">
        <v>0</v>
      </c>
      <c r="AK29" s="47">
        <v>0</v>
      </c>
      <c r="AL29" s="47">
        <v>0</v>
      </c>
      <c r="AM29" s="47">
        <v>0</v>
      </c>
      <c r="AN29" s="49">
        <v>0</v>
      </c>
      <c r="AO29" s="47">
        <v>0</v>
      </c>
      <c r="AP29" s="47">
        <v>0</v>
      </c>
      <c r="AQ29" s="49">
        <v>0</v>
      </c>
      <c r="AR29" s="49">
        <v>0</v>
      </c>
      <c r="AS29" s="47">
        <v>0</v>
      </c>
      <c r="AT29" s="47">
        <v>0</v>
      </c>
      <c r="AU29" s="47">
        <v>0</v>
      </c>
      <c r="AV29" s="190">
        <v>0</v>
      </c>
      <c r="AW29" s="47">
        <v>0</v>
      </c>
      <c r="AX29" s="47">
        <v>0</v>
      </c>
    </row>
    <row r="30" spans="1:50" s="167" customFormat="1" x14ac:dyDescent="0.2">
      <c r="A30" s="161" t="s">
        <v>139</v>
      </c>
      <c r="B30" s="162" t="s">
        <v>140</v>
      </c>
      <c r="C30" s="163">
        <v>2.06</v>
      </c>
      <c r="D30" s="163">
        <v>0</v>
      </c>
      <c r="E30" s="163">
        <v>0</v>
      </c>
      <c r="F30" s="163">
        <v>0</v>
      </c>
      <c r="G30" s="163">
        <v>0</v>
      </c>
      <c r="H30" s="163">
        <v>0</v>
      </c>
      <c r="I30" s="163">
        <v>0</v>
      </c>
      <c r="J30" s="164">
        <v>0</v>
      </c>
      <c r="K30" s="164">
        <v>0</v>
      </c>
      <c r="L30" s="164">
        <v>0</v>
      </c>
      <c r="M30" s="164">
        <v>0</v>
      </c>
      <c r="N30" s="164">
        <v>0</v>
      </c>
      <c r="O30" s="163">
        <v>0</v>
      </c>
      <c r="P30" s="163">
        <f t="shared" ref="P30:P31" si="123">O30/C30</f>
        <v>0</v>
      </c>
      <c r="Q30" s="164">
        <f t="shared" si="122"/>
        <v>0</v>
      </c>
      <c r="R30" s="164">
        <f t="shared" si="122"/>
        <v>0</v>
      </c>
      <c r="S30" s="163">
        <v>0</v>
      </c>
      <c r="T30" s="163">
        <f t="shared" ref="T30:T31" si="124">S30/C30</f>
        <v>0</v>
      </c>
      <c r="U30" s="163">
        <v>0</v>
      </c>
      <c r="V30" s="163">
        <v>0</v>
      </c>
      <c r="W30" s="164">
        <v>0</v>
      </c>
      <c r="X30" s="164">
        <v>0</v>
      </c>
      <c r="Y30" s="165">
        <v>0</v>
      </c>
      <c r="Z30" s="164">
        <v>0</v>
      </c>
      <c r="AA30" s="164">
        <v>0</v>
      </c>
      <c r="AB30" s="164">
        <v>0</v>
      </c>
      <c r="AC30" s="163">
        <v>0</v>
      </c>
      <c r="AD30" s="163">
        <v>0</v>
      </c>
      <c r="AE30" s="164">
        <v>0</v>
      </c>
      <c r="AF30" s="164">
        <v>0</v>
      </c>
      <c r="AG30" s="164">
        <v>0</v>
      </c>
      <c r="AH30" s="163">
        <v>0</v>
      </c>
      <c r="AI30" s="163">
        <v>0</v>
      </c>
      <c r="AJ30" s="163">
        <v>0</v>
      </c>
      <c r="AK30" s="163">
        <v>0</v>
      </c>
      <c r="AL30" s="163">
        <v>0</v>
      </c>
      <c r="AM30" s="163">
        <v>0</v>
      </c>
      <c r="AN30" s="164">
        <v>0</v>
      </c>
      <c r="AO30" s="163">
        <v>0</v>
      </c>
      <c r="AP30" s="163">
        <v>0</v>
      </c>
      <c r="AQ30" s="164">
        <v>0</v>
      </c>
      <c r="AR30" s="164">
        <v>0</v>
      </c>
      <c r="AS30" s="163">
        <v>0</v>
      </c>
      <c r="AT30" s="163">
        <v>0</v>
      </c>
      <c r="AU30" s="163">
        <v>393.7</v>
      </c>
      <c r="AV30" s="166">
        <f>AU30/C30</f>
        <v>191.11650485436891</v>
      </c>
      <c r="AW30" s="163">
        <v>0</v>
      </c>
      <c r="AX30" s="163">
        <v>0</v>
      </c>
    </row>
    <row r="31" spans="1:50" s="167" customFormat="1" x14ac:dyDescent="0.2">
      <c r="A31" s="161" t="s">
        <v>141</v>
      </c>
      <c r="B31" s="162" t="s">
        <v>142</v>
      </c>
      <c r="C31" s="163">
        <v>3.05</v>
      </c>
      <c r="D31" s="163">
        <v>0</v>
      </c>
      <c r="E31" s="163">
        <v>0</v>
      </c>
      <c r="F31" s="163">
        <v>0</v>
      </c>
      <c r="G31" s="163">
        <v>0</v>
      </c>
      <c r="H31" s="163">
        <v>0</v>
      </c>
      <c r="I31" s="163">
        <v>0</v>
      </c>
      <c r="J31" s="164">
        <v>0</v>
      </c>
      <c r="K31" s="164">
        <v>0</v>
      </c>
      <c r="L31" s="164">
        <v>0</v>
      </c>
      <c r="M31" s="164">
        <v>0</v>
      </c>
      <c r="N31" s="164">
        <v>0</v>
      </c>
      <c r="O31" s="163">
        <v>0</v>
      </c>
      <c r="P31" s="163">
        <f t="shared" si="123"/>
        <v>0</v>
      </c>
      <c r="Q31" s="164">
        <f t="shared" si="122"/>
        <v>0</v>
      </c>
      <c r="R31" s="164">
        <f t="shared" si="122"/>
        <v>0</v>
      </c>
      <c r="S31" s="163">
        <v>0</v>
      </c>
      <c r="T31" s="163">
        <f t="shared" si="124"/>
        <v>0</v>
      </c>
      <c r="U31" s="163">
        <v>0</v>
      </c>
      <c r="V31" s="163">
        <v>0</v>
      </c>
      <c r="W31" s="164">
        <v>0</v>
      </c>
      <c r="X31" s="164">
        <v>0</v>
      </c>
      <c r="Y31" s="165">
        <v>0</v>
      </c>
      <c r="Z31" s="164">
        <v>0</v>
      </c>
      <c r="AA31" s="164">
        <v>0</v>
      </c>
      <c r="AB31" s="164">
        <v>0</v>
      </c>
      <c r="AC31" s="163">
        <v>0</v>
      </c>
      <c r="AD31" s="163">
        <v>0</v>
      </c>
      <c r="AE31" s="164">
        <v>0</v>
      </c>
      <c r="AF31" s="164">
        <v>0</v>
      </c>
      <c r="AG31" s="164">
        <v>0</v>
      </c>
      <c r="AH31" s="163">
        <v>0</v>
      </c>
      <c r="AI31" s="163">
        <v>0</v>
      </c>
      <c r="AJ31" s="163">
        <v>0</v>
      </c>
      <c r="AK31" s="163">
        <v>0</v>
      </c>
      <c r="AL31" s="163">
        <v>0</v>
      </c>
      <c r="AM31" s="163">
        <v>0</v>
      </c>
      <c r="AN31" s="164">
        <v>0</v>
      </c>
      <c r="AO31" s="163">
        <v>0</v>
      </c>
      <c r="AP31" s="163">
        <v>0</v>
      </c>
      <c r="AQ31" s="164">
        <v>0</v>
      </c>
      <c r="AR31" s="164">
        <v>0</v>
      </c>
      <c r="AS31" s="163">
        <v>0</v>
      </c>
      <c r="AT31" s="163">
        <v>0</v>
      </c>
      <c r="AU31" s="163">
        <v>579.1</v>
      </c>
      <c r="AV31" s="166">
        <f>AU31/C31</f>
        <v>189.86885245901641</v>
      </c>
      <c r="AW31" s="163">
        <v>0</v>
      </c>
      <c r="AX31" s="163">
        <v>0</v>
      </c>
    </row>
    <row r="32" spans="1:50" x14ac:dyDescent="0.2">
      <c r="A32" s="118"/>
      <c r="B32" s="119"/>
      <c r="C32" s="120"/>
      <c r="D32" s="121"/>
      <c r="E32" s="122"/>
      <c r="F32" s="121"/>
      <c r="G32" s="122"/>
      <c r="H32" s="121"/>
      <c r="I32" s="122"/>
      <c r="J32" s="124"/>
      <c r="K32" s="124"/>
      <c r="L32" s="124"/>
      <c r="M32" s="124"/>
      <c r="N32" s="124"/>
      <c r="O32" s="121"/>
      <c r="P32" s="122"/>
      <c r="Q32" s="124"/>
      <c r="R32" s="124"/>
      <c r="S32" s="121"/>
      <c r="T32" s="122"/>
      <c r="U32" s="121"/>
      <c r="V32" s="122"/>
      <c r="W32" s="125"/>
      <c r="X32" s="125"/>
      <c r="Y32" s="125"/>
      <c r="Z32" s="125"/>
      <c r="AA32" s="125"/>
      <c r="AB32" s="125"/>
      <c r="AC32" s="123"/>
      <c r="AD32" s="121"/>
      <c r="AE32" s="125"/>
      <c r="AF32" s="125"/>
      <c r="AG32" s="125"/>
      <c r="AH32" s="121"/>
      <c r="AI32" s="121"/>
      <c r="AJ32" s="121"/>
      <c r="AK32" s="121"/>
      <c r="AL32" s="123"/>
      <c r="AM32" s="121"/>
      <c r="AN32" s="125"/>
      <c r="AO32" s="123"/>
      <c r="AP32" s="121"/>
      <c r="AQ32" s="125"/>
      <c r="AR32" s="125"/>
      <c r="AS32" s="123"/>
      <c r="AT32" s="121"/>
      <c r="AU32" s="123"/>
      <c r="AV32" s="121"/>
      <c r="AW32" s="121"/>
      <c r="AX32" s="122"/>
    </row>
    <row r="33" spans="1:50" x14ac:dyDescent="0.2">
      <c r="A33" s="232"/>
      <c r="B33" s="233" t="s">
        <v>24</v>
      </c>
      <c r="C33" s="233"/>
      <c r="D33" s="233"/>
      <c r="E33" s="233"/>
      <c r="F33" s="234"/>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5"/>
      <c r="AM33" s="233"/>
      <c r="AN33" s="233"/>
      <c r="AO33" s="234"/>
      <c r="AP33" s="233"/>
      <c r="AQ33" s="233"/>
      <c r="AR33" s="233"/>
      <c r="AS33" s="234"/>
      <c r="AT33" s="233"/>
      <c r="AU33" s="234"/>
      <c r="AV33" s="236"/>
      <c r="AW33" s="233"/>
      <c r="AX33" s="237"/>
    </row>
    <row r="34" spans="1:50" x14ac:dyDescent="0.2">
      <c r="A34" s="126"/>
      <c r="B34" s="127"/>
      <c r="C34" s="128"/>
      <c r="D34" s="89"/>
      <c r="E34" s="129"/>
      <c r="F34" s="89"/>
      <c r="G34" s="129"/>
      <c r="H34" s="89"/>
      <c r="I34" s="129"/>
      <c r="J34" s="131"/>
      <c r="K34" s="131"/>
      <c r="L34" s="131"/>
      <c r="M34" s="131"/>
      <c r="N34" s="131"/>
      <c r="O34" s="89"/>
      <c r="P34" s="129"/>
      <c r="Q34" s="131"/>
      <c r="R34" s="131"/>
      <c r="S34" s="89"/>
      <c r="T34" s="129"/>
      <c r="U34" s="89"/>
      <c r="V34" s="129"/>
      <c r="W34" s="132"/>
      <c r="X34" s="132"/>
      <c r="Y34" s="132"/>
      <c r="Z34" s="132"/>
      <c r="AA34" s="132"/>
      <c r="AB34" s="132"/>
      <c r="AC34" s="130"/>
      <c r="AD34" s="89"/>
      <c r="AE34" s="132"/>
      <c r="AF34" s="132"/>
      <c r="AG34" s="132"/>
      <c r="AH34" s="89"/>
      <c r="AI34" s="89"/>
      <c r="AJ34" s="89"/>
      <c r="AK34" s="89"/>
      <c r="AL34" s="130"/>
      <c r="AM34" s="89"/>
      <c r="AN34" s="132"/>
      <c r="AO34" s="130"/>
      <c r="AP34" s="89"/>
      <c r="AQ34" s="132"/>
      <c r="AR34" s="132"/>
      <c r="AS34" s="130"/>
      <c r="AT34" s="89"/>
      <c r="AU34" s="130"/>
      <c r="AV34" s="89"/>
      <c r="AW34" s="89"/>
      <c r="AX34" s="129"/>
    </row>
    <row r="35" spans="1:50" s="114" customFormat="1" x14ac:dyDescent="0.2">
      <c r="A35" s="133" t="s">
        <v>36</v>
      </c>
      <c r="B35" s="110" t="s">
        <v>47</v>
      </c>
      <c r="C35" s="111">
        <v>75</v>
      </c>
      <c r="D35" s="99">
        <f t="shared" ref="D35:D57" si="125">ROUND(E35*C35,1)</f>
        <v>3488.9</v>
      </c>
      <c r="E35" s="112">
        <f>RCF!$C$43</f>
        <v>46.518000000000001</v>
      </c>
      <c r="F35" s="99">
        <f>ROUNDDOWN($C35*G35,1)</f>
        <v>989.3</v>
      </c>
      <c r="G35" s="112">
        <f>RCF!C$5</f>
        <v>13.191000000000001</v>
      </c>
      <c r="H35" s="99">
        <f>I35*C35</f>
        <v>989.32500000000005</v>
      </c>
      <c r="I35" s="112">
        <f>G35</f>
        <v>13.191000000000001</v>
      </c>
      <c r="J35" s="108">
        <f t="shared" ref="J35:N50" si="126">$C35*$I35*J$6</f>
        <v>1088.2575000000002</v>
      </c>
      <c r="K35" s="108">
        <f t="shared" si="126"/>
        <v>1335.5887500000001</v>
      </c>
      <c r="L35" s="108">
        <f t="shared" si="126"/>
        <v>1483.9875000000002</v>
      </c>
      <c r="M35" s="108">
        <f t="shared" si="126"/>
        <v>1978.65</v>
      </c>
      <c r="N35" s="108">
        <f t="shared" si="126"/>
        <v>2127.0487499999999</v>
      </c>
      <c r="O35" s="99">
        <f>ROUNDDOWN($C35*P35,1)</f>
        <v>984.6</v>
      </c>
      <c r="P35" s="112">
        <f>RCF!C$7</f>
        <v>13.128</v>
      </c>
      <c r="Q35" s="108">
        <f t="shared" ref="Q35:R57" si="127">ROUNDDOWN($O35*Q$6,1)</f>
        <v>1279.9000000000001</v>
      </c>
      <c r="R35" s="108">
        <f t="shared" si="127"/>
        <v>1476.9</v>
      </c>
      <c r="S35" s="99">
        <f>ROUNDDOWN($C35*T35,1)</f>
        <v>960.6</v>
      </c>
      <c r="T35" s="112">
        <f>RCF!C$9</f>
        <v>12.808999999999999</v>
      </c>
      <c r="U35" s="99">
        <f>ROUNDDOWN($C35*V35,1)</f>
        <v>960.6</v>
      </c>
      <c r="V35" s="112">
        <f>T35</f>
        <v>12.808999999999999</v>
      </c>
      <c r="W35" s="108">
        <f t="shared" ref="W35:W57" si="128">ROUNDDOWN($U35*W$6,1)</f>
        <v>1056.5999999999999</v>
      </c>
      <c r="X35" s="108">
        <f t="shared" ref="X35:AB50" si="129">ROUND($C35*$V35*X$6,1)</f>
        <v>1316.1</v>
      </c>
      <c r="Y35" s="108">
        <f t="shared" si="129"/>
        <v>1556.3</v>
      </c>
      <c r="Z35" s="108">
        <f t="shared" si="129"/>
        <v>1412.2</v>
      </c>
      <c r="AA35" s="108">
        <f t="shared" si="129"/>
        <v>2084.6999999999998</v>
      </c>
      <c r="AB35" s="108">
        <f t="shared" si="129"/>
        <v>2882</v>
      </c>
      <c r="AC35" s="99">
        <f>ROUNDDOWN($C35*AD35,1)</f>
        <v>983.5</v>
      </c>
      <c r="AD35" s="112">
        <f>RCF!C$13</f>
        <v>13.114000000000001</v>
      </c>
      <c r="AE35" s="108">
        <f t="shared" ref="AE35:AG57" si="130">ROUND($AC35*AE$6,1)</f>
        <v>1622.8</v>
      </c>
      <c r="AF35" s="108">
        <f t="shared" si="130"/>
        <v>2065.4</v>
      </c>
      <c r="AG35" s="108">
        <f t="shared" si="130"/>
        <v>2950.5</v>
      </c>
      <c r="AH35" s="99">
        <f>ROUNDDOWN($C35*AI35,1)</f>
        <v>985.2</v>
      </c>
      <c r="AI35" s="112">
        <f>RCF!C$25</f>
        <v>13.135999999999999</v>
      </c>
      <c r="AJ35" s="99">
        <f>ROUNDDOWN($C35*AK35,1)</f>
        <v>1279.8</v>
      </c>
      <c r="AK35" s="112">
        <f>RCF!C$29</f>
        <v>17.064</v>
      </c>
      <c r="AL35" s="99">
        <f>ROUNDDOWN($C35*AM35,1)</f>
        <v>1021.5</v>
      </c>
      <c r="AM35" s="112">
        <f>RCF!C$33</f>
        <v>13.62</v>
      </c>
      <c r="AN35" s="108">
        <f t="shared" ref="AN35:AN57" si="131">ROUNDDOWN($AL35*AN$6,1)</f>
        <v>1532.2</v>
      </c>
      <c r="AO35" s="99">
        <f>ROUNDDOWN($C35*AP35,1)</f>
        <v>1030.2</v>
      </c>
      <c r="AP35" s="112">
        <f>RCF!C$35</f>
        <v>13.736000000000001</v>
      </c>
      <c r="AQ35" s="108">
        <f t="shared" ref="AQ35:AR50" si="132">ROUNDDOWN($AO35*AQ$6,1)</f>
        <v>1339.2</v>
      </c>
      <c r="AR35" s="108">
        <f t="shared" si="132"/>
        <v>1493.7</v>
      </c>
      <c r="AS35" s="99">
        <f>ROUNDDOWN($C35*AT35,1)</f>
        <v>1008.6</v>
      </c>
      <c r="AT35" s="112">
        <f>RCF!C$37</f>
        <v>13.448</v>
      </c>
      <c r="AU35" s="99">
        <f>ROUNDDOWN($C35*AV35,1)</f>
        <v>1018.5</v>
      </c>
      <c r="AV35" s="112">
        <f>RCF!C$39</f>
        <v>13.581</v>
      </c>
      <c r="AW35" s="99">
        <f>ROUNDDOWN($C35*AX35,1)</f>
        <v>951.1</v>
      </c>
      <c r="AX35" s="112">
        <f>RCF!C$41</f>
        <v>12.682</v>
      </c>
    </row>
    <row r="36" spans="1:50" s="114" customFormat="1" x14ac:dyDescent="0.2">
      <c r="A36" s="133" t="s">
        <v>40</v>
      </c>
      <c r="B36" s="110" t="s">
        <v>48</v>
      </c>
      <c r="C36" s="111">
        <v>49</v>
      </c>
      <c r="D36" s="99">
        <f t="shared" si="125"/>
        <v>2279.4</v>
      </c>
      <c r="E36" s="112">
        <f>RCF!$C$43</f>
        <v>46.518000000000001</v>
      </c>
      <c r="F36" s="99">
        <f t="shared" ref="F36:F57" si="133">ROUNDDOWN($C36*G36,1)</f>
        <v>646.29999999999995</v>
      </c>
      <c r="G36" s="112">
        <f>RCF!C$5</f>
        <v>13.191000000000001</v>
      </c>
      <c r="H36" s="99">
        <f t="shared" ref="H36:H57" si="134">I36*C36</f>
        <v>646.35900000000004</v>
      </c>
      <c r="I36" s="112">
        <f t="shared" ref="I36:I57" si="135">G36</f>
        <v>13.191000000000001</v>
      </c>
      <c r="J36" s="108">
        <f t="shared" si="126"/>
        <v>710.99490000000014</v>
      </c>
      <c r="K36" s="108">
        <f t="shared" si="126"/>
        <v>872.58465000000012</v>
      </c>
      <c r="L36" s="108">
        <f t="shared" si="126"/>
        <v>969.53850000000011</v>
      </c>
      <c r="M36" s="108">
        <f t="shared" si="126"/>
        <v>1292.7180000000001</v>
      </c>
      <c r="N36" s="108">
        <f t="shared" si="126"/>
        <v>1389.6718499999999</v>
      </c>
      <c r="O36" s="99">
        <f t="shared" ref="O36:O57" si="136">ROUNDDOWN($C36*P36,1)</f>
        <v>643.20000000000005</v>
      </c>
      <c r="P36" s="112">
        <f>RCF!C$7</f>
        <v>13.128</v>
      </c>
      <c r="Q36" s="108">
        <f t="shared" si="127"/>
        <v>836.1</v>
      </c>
      <c r="R36" s="108">
        <f t="shared" si="127"/>
        <v>964.8</v>
      </c>
      <c r="S36" s="99">
        <f t="shared" ref="S36:S57" si="137">ROUNDDOWN($C36*T36,1)</f>
        <v>627.6</v>
      </c>
      <c r="T36" s="112">
        <f>RCF!C$9</f>
        <v>12.808999999999999</v>
      </c>
      <c r="U36" s="99">
        <f t="shared" ref="U36:U57" si="138">ROUNDDOWN($C36*V36,1)</f>
        <v>627.6</v>
      </c>
      <c r="V36" s="112">
        <f t="shared" ref="V36:V57" si="139">T36</f>
        <v>12.808999999999999</v>
      </c>
      <c r="W36" s="108">
        <f t="shared" si="128"/>
        <v>690.3</v>
      </c>
      <c r="X36" s="108">
        <f t="shared" si="129"/>
        <v>859.9</v>
      </c>
      <c r="Y36" s="108">
        <f t="shared" si="129"/>
        <v>1016.8</v>
      </c>
      <c r="Z36" s="108">
        <f t="shared" si="129"/>
        <v>922.6</v>
      </c>
      <c r="AA36" s="108">
        <f t="shared" si="129"/>
        <v>1362</v>
      </c>
      <c r="AB36" s="108">
        <f t="shared" si="129"/>
        <v>1882.9</v>
      </c>
      <c r="AC36" s="99">
        <f t="shared" ref="AC36:AC57" si="140">ROUNDDOWN($C36*AD36,1)</f>
        <v>642.5</v>
      </c>
      <c r="AD36" s="112">
        <f>RCF!C$13</f>
        <v>13.114000000000001</v>
      </c>
      <c r="AE36" s="108">
        <f t="shared" si="130"/>
        <v>1060.0999999999999</v>
      </c>
      <c r="AF36" s="108">
        <f t="shared" si="130"/>
        <v>1349.3</v>
      </c>
      <c r="AG36" s="108">
        <f t="shared" si="130"/>
        <v>1927.5</v>
      </c>
      <c r="AH36" s="99">
        <f t="shared" ref="AH36:AH57" si="141">ROUNDDOWN($C36*AI36,1)</f>
        <v>643.6</v>
      </c>
      <c r="AI36" s="112">
        <f>RCF!C$25</f>
        <v>13.135999999999999</v>
      </c>
      <c r="AJ36" s="99">
        <f t="shared" ref="AJ36:AJ57" si="142">ROUNDDOWN($C36*AK36,1)</f>
        <v>836.1</v>
      </c>
      <c r="AK36" s="112">
        <f>RCF!C$29</f>
        <v>17.064</v>
      </c>
      <c r="AL36" s="99">
        <f t="shared" ref="AL36:AL57" si="143">ROUNDDOWN($C36*AM36,1)</f>
        <v>667.3</v>
      </c>
      <c r="AM36" s="112">
        <f>RCF!C$33</f>
        <v>13.62</v>
      </c>
      <c r="AN36" s="108">
        <f t="shared" si="131"/>
        <v>1000.9</v>
      </c>
      <c r="AO36" s="99">
        <f t="shared" ref="AO36:AO57" si="144">ROUNDDOWN($C36*AP36,1)</f>
        <v>673</v>
      </c>
      <c r="AP36" s="112">
        <f>RCF!C$35</f>
        <v>13.736000000000001</v>
      </c>
      <c r="AQ36" s="108">
        <f t="shared" si="132"/>
        <v>874.9</v>
      </c>
      <c r="AR36" s="108">
        <f t="shared" si="132"/>
        <v>975.8</v>
      </c>
      <c r="AS36" s="99">
        <f t="shared" ref="AS36:AS57" si="145">ROUNDDOWN($C36*AT36,1)</f>
        <v>658.9</v>
      </c>
      <c r="AT36" s="112">
        <f>RCF!C$37</f>
        <v>13.448</v>
      </c>
      <c r="AU36" s="99">
        <f t="shared" ref="AU36:AU57" si="146">ROUNDDOWN($C36*AV36,1)</f>
        <v>665.4</v>
      </c>
      <c r="AV36" s="112">
        <f>RCF!C$39</f>
        <v>13.581</v>
      </c>
      <c r="AW36" s="99">
        <f t="shared" ref="AW36:AW57" si="147">ROUNDDOWN($C36*AX36,1)</f>
        <v>621.4</v>
      </c>
      <c r="AX36" s="112">
        <f>RCF!C$41</f>
        <v>12.682</v>
      </c>
    </row>
    <row r="37" spans="1:50" s="114" customFormat="1" x14ac:dyDescent="0.2">
      <c r="A37" s="133" t="s">
        <v>32</v>
      </c>
      <c r="B37" s="110" t="s">
        <v>49</v>
      </c>
      <c r="C37" s="111">
        <v>26</v>
      </c>
      <c r="D37" s="99">
        <f t="shared" si="125"/>
        <v>1209.5</v>
      </c>
      <c r="E37" s="112">
        <f>RCF!$C$43</f>
        <v>46.518000000000001</v>
      </c>
      <c r="F37" s="99">
        <f t="shared" si="133"/>
        <v>342.9</v>
      </c>
      <c r="G37" s="112">
        <f>RCF!C$5</f>
        <v>13.191000000000001</v>
      </c>
      <c r="H37" s="99">
        <f t="shared" si="134"/>
        <v>342.96600000000001</v>
      </c>
      <c r="I37" s="112">
        <f t="shared" si="135"/>
        <v>13.191000000000001</v>
      </c>
      <c r="J37" s="108">
        <f t="shared" si="126"/>
        <v>377.26260000000002</v>
      </c>
      <c r="K37" s="108">
        <f t="shared" si="126"/>
        <v>463.00410000000005</v>
      </c>
      <c r="L37" s="108">
        <f t="shared" si="126"/>
        <v>514.44900000000007</v>
      </c>
      <c r="M37" s="108">
        <f t="shared" si="126"/>
        <v>685.93200000000002</v>
      </c>
      <c r="N37" s="108">
        <f t="shared" si="126"/>
        <v>737.37689999999998</v>
      </c>
      <c r="O37" s="99">
        <f t="shared" si="136"/>
        <v>341.3</v>
      </c>
      <c r="P37" s="112">
        <f>RCF!C$7</f>
        <v>13.128</v>
      </c>
      <c r="Q37" s="108">
        <f t="shared" si="127"/>
        <v>443.6</v>
      </c>
      <c r="R37" s="108">
        <f t="shared" si="127"/>
        <v>511.9</v>
      </c>
      <c r="S37" s="99">
        <f t="shared" si="137"/>
        <v>333</v>
      </c>
      <c r="T37" s="112">
        <f>RCF!C$9</f>
        <v>12.808999999999999</v>
      </c>
      <c r="U37" s="99">
        <f t="shared" si="138"/>
        <v>333</v>
      </c>
      <c r="V37" s="112">
        <f t="shared" si="139"/>
        <v>12.808999999999999</v>
      </c>
      <c r="W37" s="108">
        <f t="shared" si="128"/>
        <v>366.3</v>
      </c>
      <c r="X37" s="108">
        <f t="shared" si="129"/>
        <v>456.3</v>
      </c>
      <c r="Y37" s="108">
        <f t="shared" si="129"/>
        <v>539.5</v>
      </c>
      <c r="Z37" s="108">
        <f t="shared" si="129"/>
        <v>489.6</v>
      </c>
      <c r="AA37" s="108">
        <f t="shared" si="129"/>
        <v>722.7</v>
      </c>
      <c r="AB37" s="108">
        <f t="shared" si="129"/>
        <v>999.1</v>
      </c>
      <c r="AC37" s="99">
        <f t="shared" si="140"/>
        <v>340.9</v>
      </c>
      <c r="AD37" s="112">
        <f>RCF!C$13</f>
        <v>13.114000000000001</v>
      </c>
      <c r="AE37" s="108">
        <f t="shared" si="130"/>
        <v>562.5</v>
      </c>
      <c r="AF37" s="108">
        <f t="shared" si="130"/>
        <v>715.9</v>
      </c>
      <c r="AG37" s="108">
        <f t="shared" si="130"/>
        <v>1022.7</v>
      </c>
      <c r="AH37" s="99">
        <f t="shared" si="141"/>
        <v>341.5</v>
      </c>
      <c r="AI37" s="112">
        <f>RCF!C$25</f>
        <v>13.135999999999999</v>
      </c>
      <c r="AJ37" s="99">
        <f t="shared" si="142"/>
        <v>443.6</v>
      </c>
      <c r="AK37" s="112">
        <f>RCF!C$29</f>
        <v>17.064</v>
      </c>
      <c r="AL37" s="99">
        <f t="shared" si="143"/>
        <v>354.1</v>
      </c>
      <c r="AM37" s="112">
        <f>RCF!C$33</f>
        <v>13.62</v>
      </c>
      <c r="AN37" s="108">
        <f t="shared" si="131"/>
        <v>531.1</v>
      </c>
      <c r="AO37" s="99">
        <f t="shared" si="144"/>
        <v>357.1</v>
      </c>
      <c r="AP37" s="112">
        <f>RCF!C$35</f>
        <v>13.736000000000001</v>
      </c>
      <c r="AQ37" s="108">
        <f t="shared" si="132"/>
        <v>464.2</v>
      </c>
      <c r="AR37" s="108">
        <f t="shared" si="132"/>
        <v>517.70000000000005</v>
      </c>
      <c r="AS37" s="99">
        <f t="shared" si="145"/>
        <v>349.6</v>
      </c>
      <c r="AT37" s="112">
        <f>RCF!C$37</f>
        <v>13.448</v>
      </c>
      <c r="AU37" s="99">
        <f t="shared" si="146"/>
        <v>353.1</v>
      </c>
      <c r="AV37" s="112">
        <f>RCF!C$39</f>
        <v>13.581</v>
      </c>
      <c r="AW37" s="99">
        <f t="shared" si="147"/>
        <v>329.7</v>
      </c>
      <c r="AX37" s="112">
        <f>RCF!C$41</f>
        <v>12.682</v>
      </c>
    </row>
    <row r="38" spans="1:50" s="114" customFormat="1" ht="25.5" x14ac:dyDescent="0.2">
      <c r="A38" s="133" t="s">
        <v>33</v>
      </c>
      <c r="B38" s="110" t="s">
        <v>50</v>
      </c>
      <c r="C38" s="111">
        <v>31</v>
      </c>
      <c r="D38" s="99">
        <f t="shared" si="125"/>
        <v>1442.1</v>
      </c>
      <c r="E38" s="112">
        <f>RCF!$C$43</f>
        <v>46.518000000000001</v>
      </c>
      <c r="F38" s="99">
        <f t="shared" si="133"/>
        <v>408.9</v>
      </c>
      <c r="G38" s="112">
        <f>RCF!C$5</f>
        <v>13.191000000000001</v>
      </c>
      <c r="H38" s="99">
        <f t="shared" si="134"/>
        <v>408.92100000000005</v>
      </c>
      <c r="I38" s="112">
        <f t="shared" si="135"/>
        <v>13.191000000000001</v>
      </c>
      <c r="J38" s="108">
        <f t="shared" si="126"/>
        <v>449.81310000000008</v>
      </c>
      <c r="K38" s="108">
        <f t="shared" si="126"/>
        <v>552.04335000000015</v>
      </c>
      <c r="L38" s="108">
        <f t="shared" si="126"/>
        <v>613.38150000000007</v>
      </c>
      <c r="M38" s="108">
        <f t="shared" si="126"/>
        <v>817.8420000000001</v>
      </c>
      <c r="N38" s="108">
        <f t="shared" si="126"/>
        <v>879.18015000000003</v>
      </c>
      <c r="O38" s="99">
        <f t="shared" si="136"/>
        <v>406.9</v>
      </c>
      <c r="P38" s="112">
        <f>RCF!C$7</f>
        <v>13.128</v>
      </c>
      <c r="Q38" s="108">
        <f t="shared" si="127"/>
        <v>528.9</v>
      </c>
      <c r="R38" s="108">
        <f t="shared" si="127"/>
        <v>610.29999999999995</v>
      </c>
      <c r="S38" s="99">
        <f t="shared" si="137"/>
        <v>397</v>
      </c>
      <c r="T38" s="112">
        <f>RCF!C$9</f>
        <v>12.808999999999999</v>
      </c>
      <c r="U38" s="99">
        <f t="shared" si="138"/>
        <v>397</v>
      </c>
      <c r="V38" s="112">
        <f t="shared" si="139"/>
        <v>12.808999999999999</v>
      </c>
      <c r="W38" s="108">
        <f t="shared" si="128"/>
        <v>436.7</v>
      </c>
      <c r="X38" s="108">
        <f t="shared" si="129"/>
        <v>544</v>
      </c>
      <c r="Y38" s="108">
        <f t="shared" si="129"/>
        <v>643.29999999999995</v>
      </c>
      <c r="Z38" s="108">
        <f t="shared" si="129"/>
        <v>583.70000000000005</v>
      </c>
      <c r="AA38" s="108">
        <f t="shared" si="129"/>
        <v>861.7</v>
      </c>
      <c r="AB38" s="108">
        <f t="shared" si="129"/>
        <v>1191.2</v>
      </c>
      <c r="AC38" s="99">
        <f t="shared" si="140"/>
        <v>406.5</v>
      </c>
      <c r="AD38" s="112">
        <f>RCF!C$13</f>
        <v>13.114000000000001</v>
      </c>
      <c r="AE38" s="108">
        <f t="shared" si="130"/>
        <v>670.7</v>
      </c>
      <c r="AF38" s="108">
        <f t="shared" si="130"/>
        <v>853.7</v>
      </c>
      <c r="AG38" s="108">
        <f t="shared" si="130"/>
        <v>1219.5</v>
      </c>
      <c r="AH38" s="99">
        <f t="shared" si="141"/>
        <v>407.2</v>
      </c>
      <c r="AI38" s="112">
        <f>RCF!C$25</f>
        <v>13.135999999999999</v>
      </c>
      <c r="AJ38" s="99">
        <f t="shared" si="142"/>
        <v>528.9</v>
      </c>
      <c r="AK38" s="112">
        <f>RCF!C$29</f>
        <v>17.064</v>
      </c>
      <c r="AL38" s="99">
        <f t="shared" si="143"/>
        <v>422.2</v>
      </c>
      <c r="AM38" s="112">
        <f>RCF!C$33</f>
        <v>13.62</v>
      </c>
      <c r="AN38" s="108">
        <f t="shared" si="131"/>
        <v>633.29999999999995</v>
      </c>
      <c r="AO38" s="99">
        <f t="shared" si="144"/>
        <v>425.8</v>
      </c>
      <c r="AP38" s="112">
        <f>RCF!C$35</f>
        <v>13.736000000000001</v>
      </c>
      <c r="AQ38" s="108">
        <f t="shared" si="132"/>
        <v>553.5</v>
      </c>
      <c r="AR38" s="108">
        <f t="shared" si="132"/>
        <v>617.4</v>
      </c>
      <c r="AS38" s="99">
        <f t="shared" si="145"/>
        <v>416.8</v>
      </c>
      <c r="AT38" s="112">
        <f>RCF!C$37</f>
        <v>13.448</v>
      </c>
      <c r="AU38" s="99">
        <f t="shared" si="146"/>
        <v>421</v>
      </c>
      <c r="AV38" s="112">
        <f>RCF!C$39</f>
        <v>13.581</v>
      </c>
      <c r="AW38" s="99">
        <f t="shared" si="147"/>
        <v>393.1</v>
      </c>
      <c r="AX38" s="112">
        <f>RCF!C$41</f>
        <v>12.682</v>
      </c>
    </row>
    <row r="39" spans="1:50" s="114" customFormat="1" x14ac:dyDescent="0.2">
      <c r="A39" s="133" t="s">
        <v>87</v>
      </c>
      <c r="B39" s="110" t="s">
        <v>88</v>
      </c>
      <c r="C39" s="111">
        <v>30</v>
      </c>
      <c r="D39" s="99">
        <f t="shared" ref="D39:D43" si="148">ROUND(E39*C39,1)</f>
        <v>1395.5</v>
      </c>
      <c r="E39" s="112">
        <f>RCF!$C$43</f>
        <v>46.518000000000001</v>
      </c>
      <c r="F39" s="99">
        <f t="shared" si="133"/>
        <v>375</v>
      </c>
      <c r="G39" s="112">
        <f>RCF!C$5/1.055</f>
        <v>12.503317535545024</v>
      </c>
      <c r="H39" s="99">
        <f t="shared" si="134"/>
        <v>395.73</v>
      </c>
      <c r="I39" s="112">
        <f>RCF!C$5</f>
        <v>13.191000000000001</v>
      </c>
      <c r="J39" s="108">
        <f t="shared" si="126"/>
        <v>435.30300000000005</v>
      </c>
      <c r="K39" s="108">
        <f t="shared" si="126"/>
        <v>534.23550000000012</v>
      </c>
      <c r="L39" s="108">
        <f t="shared" si="126"/>
        <v>593.59500000000003</v>
      </c>
      <c r="M39" s="108">
        <f t="shared" si="126"/>
        <v>791.46</v>
      </c>
      <c r="N39" s="108">
        <f t="shared" si="126"/>
        <v>850.81949999999995</v>
      </c>
      <c r="O39" s="99">
        <f t="shared" si="136"/>
        <v>393.8</v>
      </c>
      <c r="P39" s="112">
        <f>RCF!C$7</f>
        <v>13.128</v>
      </c>
      <c r="Q39" s="108">
        <f t="shared" si="127"/>
        <v>511.9</v>
      </c>
      <c r="R39" s="108">
        <f t="shared" si="127"/>
        <v>590.70000000000005</v>
      </c>
      <c r="S39" s="99">
        <f t="shared" si="137"/>
        <v>364.2</v>
      </c>
      <c r="T39" s="112">
        <f>RCF!S$54</f>
        <v>12.14</v>
      </c>
      <c r="U39" s="99">
        <f t="shared" si="138"/>
        <v>387.9</v>
      </c>
      <c r="V39" s="112">
        <f>RCF!S$56</f>
        <v>12.93</v>
      </c>
      <c r="W39" s="108">
        <f t="shared" si="128"/>
        <v>426.6</v>
      </c>
      <c r="X39" s="108">
        <f t="shared" si="129"/>
        <v>531.4</v>
      </c>
      <c r="Y39" s="108">
        <f t="shared" si="129"/>
        <v>628.4</v>
      </c>
      <c r="Z39" s="108">
        <f t="shared" si="129"/>
        <v>570.20000000000005</v>
      </c>
      <c r="AA39" s="108">
        <f t="shared" si="129"/>
        <v>841.7</v>
      </c>
      <c r="AB39" s="108">
        <f t="shared" si="129"/>
        <v>1163.7</v>
      </c>
      <c r="AC39" s="99">
        <f t="shared" si="140"/>
        <v>393.4</v>
      </c>
      <c r="AD39" s="112">
        <f>RCF!C$13</f>
        <v>13.114000000000001</v>
      </c>
      <c r="AE39" s="108">
        <f t="shared" si="130"/>
        <v>649.1</v>
      </c>
      <c r="AF39" s="108">
        <f t="shared" si="130"/>
        <v>826.1</v>
      </c>
      <c r="AG39" s="108">
        <f t="shared" si="130"/>
        <v>1180.2</v>
      </c>
      <c r="AH39" s="99">
        <f t="shared" si="141"/>
        <v>394</v>
      </c>
      <c r="AI39" s="112">
        <f>RCF!C$25</f>
        <v>13.135999999999999</v>
      </c>
      <c r="AJ39" s="99">
        <f t="shared" si="142"/>
        <v>511.9</v>
      </c>
      <c r="AK39" s="112">
        <f>RCF!C$29</f>
        <v>17.064</v>
      </c>
      <c r="AL39" s="99">
        <f t="shared" si="143"/>
        <v>408.6</v>
      </c>
      <c r="AM39" s="112">
        <f>RCF!C$33</f>
        <v>13.62</v>
      </c>
      <c r="AN39" s="108">
        <f t="shared" si="131"/>
        <v>612.9</v>
      </c>
      <c r="AO39" s="99">
        <f t="shared" si="144"/>
        <v>412</v>
      </c>
      <c r="AP39" s="112">
        <f>RCF!C$35</f>
        <v>13.736000000000001</v>
      </c>
      <c r="AQ39" s="108">
        <f t="shared" si="132"/>
        <v>535.6</v>
      </c>
      <c r="AR39" s="108">
        <f t="shared" si="132"/>
        <v>597.4</v>
      </c>
      <c r="AS39" s="99">
        <f t="shared" si="145"/>
        <v>403.4</v>
      </c>
      <c r="AT39" s="112">
        <f>RCF!C$37</f>
        <v>13.448</v>
      </c>
      <c r="AU39" s="99">
        <f t="shared" si="146"/>
        <v>407.4</v>
      </c>
      <c r="AV39" s="112">
        <f>RCF!C$39</f>
        <v>13.581</v>
      </c>
      <c r="AW39" s="99">
        <f t="shared" si="147"/>
        <v>380.4</v>
      </c>
      <c r="AX39" s="112">
        <f>RCF!C$41</f>
        <v>12.682</v>
      </c>
    </row>
    <row r="40" spans="1:50" s="114" customFormat="1" ht="25.5" x14ac:dyDescent="0.2">
      <c r="A40" s="133" t="s">
        <v>28</v>
      </c>
      <c r="B40" s="110" t="s">
        <v>89</v>
      </c>
      <c r="C40" s="111">
        <v>100</v>
      </c>
      <c r="D40" s="99">
        <f t="shared" si="148"/>
        <v>4651.8</v>
      </c>
      <c r="E40" s="112">
        <f>RCF!$C$43</f>
        <v>46.518000000000001</v>
      </c>
      <c r="F40" s="99">
        <f t="shared" si="133"/>
        <v>1250.3</v>
      </c>
      <c r="G40" s="112">
        <f>RCF!C$5/1.055</f>
        <v>12.503317535545024</v>
      </c>
      <c r="H40" s="99">
        <f t="shared" ref="H40:H45" si="149">I40*C40</f>
        <v>1319.1000000000001</v>
      </c>
      <c r="I40" s="112">
        <f>RCF!C$5</f>
        <v>13.191000000000001</v>
      </c>
      <c r="J40" s="108">
        <f t="shared" si="126"/>
        <v>1451.0100000000002</v>
      </c>
      <c r="K40" s="108">
        <f t="shared" si="126"/>
        <v>1780.7850000000003</v>
      </c>
      <c r="L40" s="108">
        <f t="shared" si="126"/>
        <v>1978.65</v>
      </c>
      <c r="M40" s="108">
        <f t="shared" si="126"/>
        <v>2638.2000000000003</v>
      </c>
      <c r="N40" s="108">
        <f t="shared" si="126"/>
        <v>2836.0650000000001</v>
      </c>
      <c r="O40" s="99">
        <f t="shared" si="136"/>
        <v>1312.8</v>
      </c>
      <c r="P40" s="112">
        <f>RCF!C$7</f>
        <v>13.128</v>
      </c>
      <c r="Q40" s="108">
        <f t="shared" si="127"/>
        <v>1706.6</v>
      </c>
      <c r="R40" s="108">
        <f t="shared" si="127"/>
        <v>1969.2</v>
      </c>
      <c r="S40" s="99">
        <f t="shared" si="137"/>
        <v>1214</v>
      </c>
      <c r="T40" s="112">
        <f>RCF!S$54</f>
        <v>12.14</v>
      </c>
      <c r="U40" s="99">
        <f t="shared" ref="U40:U45" si="150">ROUNDDOWN($C40*V40,1)</f>
        <v>1293</v>
      </c>
      <c r="V40" s="112">
        <f>RCF!S$56</f>
        <v>12.93</v>
      </c>
      <c r="W40" s="108">
        <f t="shared" si="128"/>
        <v>1422.3</v>
      </c>
      <c r="X40" s="108">
        <f t="shared" si="129"/>
        <v>1771.4</v>
      </c>
      <c r="Y40" s="108">
        <f t="shared" si="129"/>
        <v>2094.6999999999998</v>
      </c>
      <c r="Z40" s="108">
        <f t="shared" si="129"/>
        <v>1900.7</v>
      </c>
      <c r="AA40" s="108">
        <f t="shared" si="129"/>
        <v>2805.8</v>
      </c>
      <c r="AB40" s="108">
        <f t="shared" si="129"/>
        <v>3879</v>
      </c>
      <c r="AC40" s="99">
        <f t="shared" si="140"/>
        <v>1311.4</v>
      </c>
      <c r="AD40" s="112">
        <f>RCF!C$13</f>
        <v>13.114000000000001</v>
      </c>
      <c r="AE40" s="108">
        <f t="shared" si="130"/>
        <v>2163.8000000000002</v>
      </c>
      <c r="AF40" s="108">
        <f t="shared" si="130"/>
        <v>2753.9</v>
      </c>
      <c r="AG40" s="108">
        <f t="shared" si="130"/>
        <v>3934.2</v>
      </c>
      <c r="AH40" s="99">
        <f t="shared" si="141"/>
        <v>1313.6</v>
      </c>
      <c r="AI40" s="112">
        <f>RCF!C$25</f>
        <v>13.135999999999999</v>
      </c>
      <c r="AJ40" s="99">
        <f t="shared" si="142"/>
        <v>1706.4</v>
      </c>
      <c r="AK40" s="112">
        <f>RCF!C$29</f>
        <v>17.064</v>
      </c>
      <c r="AL40" s="99">
        <f t="shared" si="143"/>
        <v>1362</v>
      </c>
      <c r="AM40" s="112">
        <f>RCF!C$33</f>
        <v>13.62</v>
      </c>
      <c r="AN40" s="108">
        <f t="shared" si="131"/>
        <v>2043</v>
      </c>
      <c r="AO40" s="99">
        <f t="shared" si="144"/>
        <v>1373.6</v>
      </c>
      <c r="AP40" s="112">
        <f>RCF!C$35</f>
        <v>13.736000000000001</v>
      </c>
      <c r="AQ40" s="108">
        <f t="shared" si="132"/>
        <v>1785.6</v>
      </c>
      <c r="AR40" s="108">
        <f t="shared" si="132"/>
        <v>1991.7</v>
      </c>
      <c r="AS40" s="99">
        <f t="shared" si="145"/>
        <v>1344.8</v>
      </c>
      <c r="AT40" s="112">
        <f>RCF!C$37</f>
        <v>13.448</v>
      </c>
      <c r="AU40" s="99">
        <f t="shared" si="146"/>
        <v>1358.1</v>
      </c>
      <c r="AV40" s="112">
        <f>RCF!C$39</f>
        <v>13.581</v>
      </c>
      <c r="AW40" s="99">
        <f t="shared" si="147"/>
        <v>1268.2</v>
      </c>
      <c r="AX40" s="112">
        <f>RCF!C$41</f>
        <v>12.682</v>
      </c>
    </row>
    <row r="41" spans="1:50" s="114" customFormat="1" ht="25.5" x14ac:dyDescent="0.2">
      <c r="A41" s="133" t="s">
        <v>26</v>
      </c>
      <c r="B41" s="110" t="s">
        <v>90</v>
      </c>
      <c r="C41" s="111">
        <v>50</v>
      </c>
      <c r="D41" s="99">
        <f t="shared" si="148"/>
        <v>2325.9</v>
      </c>
      <c r="E41" s="112">
        <f>RCF!$C$43</f>
        <v>46.518000000000001</v>
      </c>
      <c r="F41" s="99">
        <f t="shared" si="133"/>
        <v>625.1</v>
      </c>
      <c r="G41" s="112">
        <f>RCF!C$5/1.055</f>
        <v>12.503317535545024</v>
      </c>
      <c r="H41" s="99">
        <f t="shared" si="149"/>
        <v>659.55000000000007</v>
      </c>
      <c r="I41" s="112">
        <f>RCF!C$5</f>
        <v>13.191000000000001</v>
      </c>
      <c r="J41" s="108">
        <f t="shared" si="126"/>
        <v>725.50500000000011</v>
      </c>
      <c r="K41" s="108">
        <f t="shared" si="126"/>
        <v>890.39250000000015</v>
      </c>
      <c r="L41" s="108">
        <f t="shared" si="126"/>
        <v>989.32500000000005</v>
      </c>
      <c r="M41" s="108">
        <f t="shared" si="126"/>
        <v>1319.1000000000001</v>
      </c>
      <c r="N41" s="108">
        <f t="shared" si="126"/>
        <v>1418.0325</v>
      </c>
      <c r="O41" s="99">
        <f t="shared" si="136"/>
        <v>656.4</v>
      </c>
      <c r="P41" s="112">
        <f>RCF!C$7</f>
        <v>13.128</v>
      </c>
      <c r="Q41" s="108">
        <f t="shared" si="127"/>
        <v>853.3</v>
      </c>
      <c r="R41" s="108">
        <f t="shared" si="127"/>
        <v>984.6</v>
      </c>
      <c r="S41" s="99">
        <f t="shared" si="137"/>
        <v>607</v>
      </c>
      <c r="T41" s="112">
        <f>RCF!S$54</f>
        <v>12.14</v>
      </c>
      <c r="U41" s="99">
        <f t="shared" si="150"/>
        <v>646.5</v>
      </c>
      <c r="V41" s="112">
        <f>RCF!S$56</f>
        <v>12.93</v>
      </c>
      <c r="W41" s="108">
        <f t="shared" si="128"/>
        <v>711.1</v>
      </c>
      <c r="X41" s="108">
        <f t="shared" si="129"/>
        <v>885.7</v>
      </c>
      <c r="Y41" s="108">
        <f t="shared" si="129"/>
        <v>1047.3</v>
      </c>
      <c r="Z41" s="108">
        <f t="shared" si="129"/>
        <v>950.4</v>
      </c>
      <c r="AA41" s="108">
        <f t="shared" si="129"/>
        <v>1402.9</v>
      </c>
      <c r="AB41" s="108">
        <f t="shared" si="129"/>
        <v>1939.5</v>
      </c>
      <c r="AC41" s="99">
        <f t="shared" si="140"/>
        <v>655.7</v>
      </c>
      <c r="AD41" s="112">
        <f>RCF!C$13</f>
        <v>13.114000000000001</v>
      </c>
      <c r="AE41" s="108">
        <f t="shared" si="130"/>
        <v>1081.9000000000001</v>
      </c>
      <c r="AF41" s="108">
        <f t="shared" si="130"/>
        <v>1377</v>
      </c>
      <c r="AG41" s="108">
        <f t="shared" si="130"/>
        <v>1967.1</v>
      </c>
      <c r="AH41" s="99">
        <f t="shared" si="141"/>
        <v>656.8</v>
      </c>
      <c r="AI41" s="112">
        <f>RCF!C$25</f>
        <v>13.135999999999999</v>
      </c>
      <c r="AJ41" s="99">
        <f t="shared" si="142"/>
        <v>853.2</v>
      </c>
      <c r="AK41" s="112">
        <f>RCF!C$29</f>
        <v>17.064</v>
      </c>
      <c r="AL41" s="99">
        <f t="shared" si="143"/>
        <v>681</v>
      </c>
      <c r="AM41" s="112">
        <f>RCF!C$33</f>
        <v>13.62</v>
      </c>
      <c r="AN41" s="108">
        <f t="shared" si="131"/>
        <v>1021.5</v>
      </c>
      <c r="AO41" s="99">
        <f t="shared" si="144"/>
        <v>686.8</v>
      </c>
      <c r="AP41" s="112">
        <f>RCF!C$35</f>
        <v>13.736000000000001</v>
      </c>
      <c r="AQ41" s="108">
        <f t="shared" si="132"/>
        <v>892.8</v>
      </c>
      <c r="AR41" s="108">
        <f t="shared" si="132"/>
        <v>995.8</v>
      </c>
      <c r="AS41" s="99">
        <f t="shared" si="145"/>
        <v>672.4</v>
      </c>
      <c r="AT41" s="112">
        <f>RCF!C$37</f>
        <v>13.448</v>
      </c>
      <c r="AU41" s="99">
        <f t="shared" si="146"/>
        <v>679</v>
      </c>
      <c r="AV41" s="112">
        <f>RCF!C$39</f>
        <v>13.581</v>
      </c>
      <c r="AW41" s="99">
        <f t="shared" si="147"/>
        <v>634.1</v>
      </c>
      <c r="AX41" s="112">
        <f>RCF!C$41</f>
        <v>12.682</v>
      </c>
    </row>
    <row r="42" spans="1:50" s="114" customFormat="1" ht="63.75" x14ac:dyDescent="0.2">
      <c r="A42" s="151" t="s">
        <v>91</v>
      </c>
      <c r="B42" s="152" t="s">
        <v>92</v>
      </c>
      <c r="C42" s="153">
        <v>30</v>
      </c>
      <c r="D42" s="99">
        <f t="shared" si="148"/>
        <v>1395.5</v>
      </c>
      <c r="E42" s="112">
        <f>RCF!$C$43</f>
        <v>46.518000000000001</v>
      </c>
      <c r="F42" s="99">
        <f t="shared" si="133"/>
        <v>375</v>
      </c>
      <c r="G42" s="112">
        <f>RCF!C$5/1.055</f>
        <v>12.503317535545024</v>
      </c>
      <c r="H42" s="99">
        <f t="shared" si="149"/>
        <v>395.73</v>
      </c>
      <c r="I42" s="112">
        <f>RCF!C$5</f>
        <v>13.191000000000001</v>
      </c>
      <c r="J42" s="108">
        <f t="shared" si="126"/>
        <v>435.30300000000005</v>
      </c>
      <c r="K42" s="108">
        <f t="shared" si="126"/>
        <v>534.23550000000012</v>
      </c>
      <c r="L42" s="108">
        <f t="shared" si="126"/>
        <v>593.59500000000003</v>
      </c>
      <c r="M42" s="108">
        <f t="shared" si="126"/>
        <v>791.46</v>
      </c>
      <c r="N42" s="108">
        <f t="shared" si="126"/>
        <v>850.81949999999995</v>
      </c>
      <c r="O42" s="99">
        <f t="shared" si="136"/>
        <v>393.8</v>
      </c>
      <c r="P42" s="112">
        <f>RCF!C$7</f>
        <v>13.128</v>
      </c>
      <c r="Q42" s="108">
        <f t="shared" si="127"/>
        <v>511.9</v>
      </c>
      <c r="R42" s="108">
        <f t="shared" si="127"/>
        <v>590.70000000000005</v>
      </c>
      <c r="S42" s="99">
        <f t="shared" si="137"/>
        <v>364.2</v>
      </c>
      <c r="T42" s="112">
        <f>RCF!S$54</f>
        <v>12.14</v>
      </c>
      <c r="U42" s="99">
        <f t="shared" si="150"/>
        <v>387.9</v>
      </c>
      <c r="V42" s="112">
        <f>RCF!S$56</f>
        <v>12.93</v>
      </c>
      <c r="W42" s="108">
        <f t="shared" si="128"/>
        <v>426.6</v>
      </c>
      <c r="X42" s="108">
        <f t="shared" si="129"/>
        <v>531.4</v>
      </c>
      <c r="Y42" s="108">
        <f t="shared" si="129"/>
        <v>628.4</v>
      </c>
      <c r="Z42" s="108">
        <f t="shared" si="129"/>
        <v>570.20000000000005</v>
      </c>
      <c r="AA42" s="108">
        <f t="shared" si="129"/>
        <v>841.7</v>
      </c>
      <c r="AB42" s="108">
        <f t="shared" si="129"/>
        <v>1163.7</v>
      </c>
      <c r="AC42" s="99">
        <f t="shared" si="140"/>
        <v>393.4</v>
      </c>
      <c r="AD42" s="112">
        <f>RCF!C$13</f>
        <v>13.114000000000001</v>
      </c>
      <c r="AE42" s="108">
        <f t="shared" si="130"/>
        <v>649.1</v>
      </c>
      <c r="AF42" s="108">
        <f t="shared" si="130"/>
        <v>826.1</v>
      </c>
      <c r="AG42" s="108">
        <f t="shared" si="130"/>
        <v>1180.2</v>
      </c>
      <c r="AH42" s="99">
        <f t="shared" si="141"/>
        <v>394</v>
      </c>
      <c r="AI42" s="112">
        <f>RCF!C$25</f>
        <v>13.135999999999999</v>
      </c>
      <c r="AJ42" s="99">
        <f t="shared" si="142"/>
        <v>511.9</v>
      </c>
      <c r="AK42" s="112">
        <f>RCF!C$29</f>
        <v>17.064</v>
      </c>
      <c r="AL42" s="99">
        <f t="shared" si="143"/>
        <v>408.6</v>
      </c>
      <c r="AM42" s="112">
        <f>RCF!C$33</f>
        <v>13.62</v>
      </c>
      <c r="AN42" s="108">
        <f t="shared" si="131"/>
        <v>612.9</v>
      </c>
      <c r="AO42" s="99">
        <f t="shared" si="144"/>
        <v>412</v>
      </c>
      <c r="AP42" s="112">
        <f>RCF!C$35</f>
        <v>13.736000000000001</v>
      </c>
      <c r="AQ42" s="108">
        <f t="shared" si="132"/>
        <v>535.6</v>
      </c>
      <c r="AR42" s="108">
        <f t="shared" si="132"/>
        <v>597.4</v>
      </c>
      <c r="AS42" s="99">
        <f t="shared" si="145"/>
        <v>403.4</v>
      </c>
      <c r="AT42" s="112">
        <f>RCF!C$37</f>
        <v>13.448</v>
      </c>
      <c r="AU42" s="99">
        <f t="shared" si="146"/>
        <v>407.4</v>
      </c>
      <c r="AV42" s="112">
        <f>RCF!C$39</f>
        <v>13.581</v>
      </c>
      <c r="AW42" s="99">
        <f t="shared" si="147"/>
        <v>380.4</v>
      </c>
      <c r="AX42" s="112">
        <f>RCF!C$41</f>
        <v>12.682</v>
      </c>
    </row>
    <row r="43" spans="1:50" s="114" customFormat="1" ht="38.25" x14ac:dyDescent="0.2">
      <c r="A43" s="151" t="s">
        <v>93</v>
      </c>
      <c r="B43" s="152" t="s">
        <v>94</v>
      </c>
      <c r="C43" s="153">
        <v>137</v>
      </c>
      <c r="D43" s="99">
        <f t="shared" si="148"/>
        <v>6373</v>
      </c>
      <c r="E43" s="112">
        <f>RCF!$C$43</f>
        <v>46.518000000000001</v>
      </c>
      <c r="F43" s="99">
        <f t="shared" si="133"/>
        <v>1712.9</v>
      </c>
      <c r="G43" s="112">
        <f>RCF!C$5/1.055</f>
        <v>12.503317535545024</v>
      </c>
      <c r="H43" s="99">
        <f t="shared" si="149"/>
        <v>1807.1670000000001</v>
      </c>
      <c r="I43" s="112">
        <f>RCF!C$5</f>
        <v>13.191000000000001</v>
      </c>
      <c r="J43" s="108">
        <f t="shared" si="126"/>
        <v>1987.8837000000003</v>
      </c>
      <c r="K43" s="108">
        <f t="shared" si="126"/>
        <v>2439.6754500000002</v>
      </c>
      <c r="L43" s="108">
        <f t="shared" si="126"/>
        <v>2710.7505000000001</v>
      </c>
      <c r="M43" s="108">
        <f t="shared" si="126"/>
        <v>3614.3340000000003</v>
      </c>
      <c r="N43" s="108">
        <f t="shared" si="126"/>
        <v>3885.4090500000002</v>
      </c>
      <c r="O43" s="99">
        <f t="shared" si="136"/>
        <v>1798.5</v>
      </c>
      <c r="P43" s="112">
        <f>RCF!C$7</f>
        <v>13.128</v>
      </c>
      <c r="Q43" s="108">
        <f t="shared" si="127"/>
        <v>2338</v>
      </c>
      <c r="R43" s="108">
        <f t="shared" si="127"/>
        <v>2697.7</v>
      </c>
      <c r="S43" s="99">
        <f t="shared" si="137"/>
        <v>1663.1</v>
      </c>
      <c r="T43" s="112">
        <f>RCF!S$54</f>
        <v>12.14</v>
      </c>
      <c r="U43" s="99">
        <f t="shared" si="150"/>
        <v>1771.4</v>
      </c>
      <c r="V43" s="112">
        <f>RCF!S$56</f>
        <v>12.93</v>
      </c>
      <c r="W43" s="108">
        <f t="shared" si="128"/>
        <v>1948.5</v>
      </c>
      <c r="X43" s="108">
        <f t="shared" si="129"/>
        <v>2426.8000000000002</v>
      </c>
      <c r="Y43" s="108">
        <f t="shared" si="129"/>
        <v>2869.7</v>
      </c>
      <c r="Z43" s="108">
        <f t="shared" si="129"/>
        <v>2604</v>
      </c>
      <c r="AA43" s="108">
        <f t="shared" si="129"/>
        <v>3844</v>
      </c>
      <c r="AB43" s="108">
        <f t="shared" si="129"/>
        <v>5314.2</v>
      </c>
      <c r="AC43" s="99">
        <f t="shared" si="140"/>
        <v>1796.6</v>
      </c>
      <c r="AD43" s="112">
        <f>RCF!C$13</f>
        <v>13.114000000000001</v>
      </c>
      <c r="AE43" s="108">
        <f t="shared" si="130"/>
        <v>2964.4</v>
      </c>
      <c r="AF43" s="108">
        <f t="shared" si="130"/>
        <v>3772.9</v>
      </c>
      <c r="AG43" s="108">
        <f t="shared" si="130"/>
        <v>5389.8</v>
      </c>
      <c r="AH43" s="99">
        <f t="shared" si="141"/>
        <v>1799.6</v>
      </c>
      <c r="AI43" s="112">
        <f>RCF!C$25</f>
        <v>13.135999999999999</v>
      </c>
      <c r="AJ43" s="99">
        <f t="shared" si="142"/>
        <v>2337.6999999999998</v>
      </c>
      <c r="AK43" s="112">
        <f>RCF!C$29</f>
        <v>17.064</v>
      </c>
      <c r="AL43" s="99">
        <f t="shared" si="143"/>
        <v>1865.9</v>
      </c>
      <c r="AM43" s="112">
        <f>RCF!C$33</f>
        <v>13.62</v>
      </c>
      <c r="AN43" s="108">
        <f t="shared" si="131"/>
        <v>2798.8</v>
      </c>
      <c r="AO43" s="99">
        <f t="shared" si="144"/>
        <v>1881.8</v>
      </c>
      <c r="AP43" s="112">
        <f>RCF!C$35</f>
        <v>13.736000000000001</v>
      </c>
      <c r="AQ43" s="108">
        <f t="shared" si="132"/>
        <v>2446.3000000000002</v>
      </c>
      <c r="AR43" s="108">
        <f t="shared" si="132"/>
        <v>2728.6</v>
      </c>
      <c r="AS43" s="99">
        <f t="shared" si="145"/>
        <v>1842.3</v>
      </c>
      <c r="AT43" s="112">
        <f>RCF!C$37</f>
        <v>13.448</v>
      </c>
      <c r="AU43" s="99">
        <f t="shared" si="146"/>
        <v>1860.5</v>
      </c>
      <c r="AV43" s="112">
        <f>RCF!C$39</f>
        <v>13.581</v>
      </c>
      <c r="AW43" s="99">
        <f t="shared" si="147"/>
        <v>1737.4</v>
      </c>
      <c r="AX43" s="112">
        <f>RCF!C$41</f>
        <v>12.682</v>
      </c>
    </row>
    <row r="44" spans="1:50" s="114" customFormat="1" ht="38.25" x14ac:dyDescent="0.2">
      <c r="A44" s="151" t="s">
        <v>95</v>
      </c>
      <c r="B44" s="152" t="s">
        <v>96</v>
      </c>
      <c r="C44" s="153">
        <v>58</v>
      </c>
      <c r="D44" s="99">
        <f t="shared" si="125"/>
        <v>2698</v>
      </c>
      <c r="E44" s="112">
        <f>RCF!$C$43</f>
        <v>46.518000000000001</v>
      </c>
      <c r="F44" s="99">
        <f t="shared" si="133"/>
        <v>725.1</v>
      </c>
      <c r="G44" s="112">
        <f>RCF!C$5/1.055</f>
        <v>12.503317535545024</v>
      </c>
      <c r="H44" s="99">
        <f t="shared" si="149"/>
        <v>765.07800000000009</v>
      </c>
      <c r="I44" s="112">
        <f>RCF!C$5</f>
        <v>13.191000000000001</v>
      </c>
      <c r="J44" s="108">
        <f t="shared" si="126"/>
        <v>841.58580000000018</v>
      </c>
      <c r="K44" s="108">
        <f t="shared" si="126"/>
        <v>1032.8553000000002</v>
      </c>
      <c r="L44" s="108">
        <f t="shared" si="126"/>
        <v>1147.6170000000002</v>
      </c>
      <c r="M44" s="108">
        <f t="shared" si="126"/>
        <v>1530.1560000000002</v>
      </c>
      <c r="N44" s="108">
        <f t="shared" si="126"/>
        <v>1644.9177000000002</v>
      </c>
      <c r="O44" s="99">
        <f t="shared" si="136"/>
        <v>761.4</v>
      </c>
      <c r="P44" s="112">
        <f>RCF!C$7</f>
        <v>13.128</v>
      </c>
      <c r="Q44" s="108">
        <f t="shared" si="127"/>
        <v>989.8</v>
      </c>
      <c r="R44" s="108">
        <f t="shared" si="127"/>
        <v>1142.0999999999999</v>
      </c>
      <c r="S44" s="99">
        <f t="shared" si="137"/>
        <v>704.1</v>
      </c>
      <c r="T44" s="112">
        <f>RCF!S$54</f>
        <v>12.14</v>
      </c>
      <c r="U44" s="99">
        <f t="shared" si="150"/>
        <v>749.9</v>
      </c>
      <c r="V44" s="112">
        <f>RCF!S$56</f>
        <v>12.93</v>
      </c>
      <c r="W44" s="108">
        <f t="shared" si="128"/>
        <v>824.8</v>
      </c>
      <c r="X44" s="108">
        <f t="shared" si="129"/>
        <v>1027.4000000000001</v>
      </c>
      <c r="Y44" s="108">
        <f t="shared" si="129"/>
        <v>1214.9000000000001</v>
      </c>
      <c r="Z44" s="108">
        <f t="shared" si="129"/>
        <v>1102.4000000000001</v>
      </c>
      <c r="AA44" s="108">
        <f t="shared" si="129"/>
        <v>1627.4</v>
      </c>
      <c r="AB44" s="108">
        <f t="shared" si="129"/>
        <v>2249.8000000000002</v>
      </c>
      <c r="AC44" s="99">
        <f t="shared" si="140"/>
        <v>760.6</v>
      </c>
      <c r="AD44" s="112">
        <f>RCF!C$13</f>
        <v>13.114000000000001</v>
      </c>
      <c r="AE44" s="108">
        <f t="shared" si="130"/>
        <v>1255</v>
      </c>
      <c r="AF44" s="108">
        <f t="shared" si="130"/>
        <v>1597.3</v>
      </c>
      <c r="AG44" s="108">
        <f t="shared" si="130"/>
        <v>2281.8000000000002</v>
      </c>
      <c r="AH44" s="99">
        <f t="shared" si="141"/>
        <v>761.8</v>
      </c>
      <c r="AI44" s="112">
        <f>RCF!C$25</f>
        <v>13.135999999999999</v>
      </c>
      <c r="AJ44" s="99">
        <f t="shared" si="142"/>
        <v>989.7</v>
      </c>
      <c r="AK44" s="112">
        <f>RCF!C$29</f>
        <v>17.064</v>
      </c>
      <c r="AL44" s="99">
        <f t="shared" si="143"/>
        <v>789.9</v>
      </c>
      <c r="AM44" s="112">
        <f>RCF!C$33</f>
        <v>13.62</v>
      </c>
      <c r="AN44" s="108">
        <f t="shared" si="131"/>
        <v>1184.8</v>
      </c>
      <c r="AO44" s="99">
        <f t="shared" si="144"/>
        <v>796.6</v>
      </c>
      <c r="AP44" s="112">
        <f>RCF!C$35</f>
        <v>13.736000000000001</v>
      </c>
      <c r="AQ44" s="108">
        <f t="shared" si="132"/>
        <v>1035.5</v>
      </c>
      <c r="AR44" s="108">
        <f t="shared" si="132"/>
        <v>1155</v>
      </c>
      <c r="AS44" s="99">
        <f t="shared" si="145"/>
        <v>779.9</v>
      </c>
      <c r="AT44" s="112">
        <f>RCF!C$37</f>
        <v>13.448</v>
      </c>
      <c r="AU44" s="99">
        <f t="shared" si="146"/>
        <v>787.6</v>
      </c>
      <c r="AV44" s="112">
        <f>RCF!C$39</f>
        <v>13.581</v>
      </c>
      <c r="AW44" s="99">
        <f t="shared" si="147"/>
        <v>735.5</v>
      </c>
      <c r="AX44" s="112">
        <f>RCF!C$41</f>
        <v>12.682</v>
      </c>
    </row>
    <row r="45" spans="1:50" s="114" customFormat="1" ht="38.25" x14ac:dyDescent="0.2">
      <c r="A45" s="133" t="s">
        <v>27</v>
      </c>
      <c r="B45" s="110" t="s">
        <v>30</v>
      </c>
      <c r="C45" s="111">
        <v>50</v>
      </c>
      <c r="D45" s="99">
        <f t="shared" si="125"/>
        <v>2325.9</v>
      </c>
      <c r="E45" s="112">
        <f>RCF!$C$43</f>
        <v>46.518000000000001</v>
      </c>
      <c r="F45" s="99">
        <f t="shared" si="133"/>
        <v>625.1</v>
      </c>
      <c r="G45" s="112">
        <f>RCF!C$5/1.055</f>
        <v>12.503317535545024</v>
      </c>
      <c r="H45" s="99">
        <f t="shared" si="149"/>
        <v>659.55000000000007</v>
      </c>
      <c r="I45" s="112">
        <f>RCF!C$5</f>
        <v>13.191000000000001</v>
      </c>
      <c r="J45" s="108">
        <f t="shared" si="126"/>
        <v>725.50500000000011</v>
      </c>
      <c r="K45" s="108">
        <f t="shared" si="126"/>
        <v>890.39250000000015</v>
      </c>
      <c r="L45" s="108">
        <f t="shared" si="126"/>
        <v>989.32500000000005</v>
      </c>
      <c r="M45" s="108">
        <f t="shared" si="126"/>
        <v>1319.1000000000001</v>
      </c>
      <c r="N45" s="108">
        <f t="shared" si="126"/>
        <v>1418.0325</v>
      </c>
      <c r="O45" s="99">
        <f t="shared" si="136"/>
        <v>656.4</v>
      </c>
      <c r="P45" s="112">
        <f>RCF!C$7</f>
        <v>13.128</v>
      </c>
      <c r="Q45" s="108">
        <f t="shared" si="127"/>
        <v>853.3</v>
      </c>
      <c r="R45" s="108">
        <f t="shared" si="127"/>
        <v>984.6</v>
      </c>
      <c r="S45" s="99">
        <f t="shared" si="137"/>
        <v>607</v>
      </c>
      <c r="T45" s="112">
        <f>RCF!S$54</f>
        <v>12.14</v>
      </c>
      <c r="U45" s="99">
        <f t="shared" si="150"/>
        <v>646.5</v>
      </c>
      <c r="V45" s="112">
        <f>RCF!S$56</f>
        <v>12.93</v>
      </c>
      <c r="W45" s="108">
        <f t="shared" si="128"/>
        <v>711.1</v>
      </c>
      <c r="X45" s="108">
        <f t="shared" si="129"/>
        <v>885.7</v>
      </c>
      <c r="Y45" s="108">
        <f t="shared" si="129"/>
        <v>1047.3</v>
      </c>
      <c r="Z45" s="108">
        <f t="shared" si="129"/>
        <v>950.4</v>
      </c>
      <c r="AA45" s="108">
        <f t="shared" si="129"/>
        <v>1402.9</v>
      </c>
      <c r="AB45" s="108">
        <f t="shared" si="129"/>
        <v>1939.5</v>
      </c>
      <c r="AC45" s="99">
        <f t="shared" si="140"/>
        <v>655.7</v>
      </c>
      <c r="AD45" s="112">
        <f>RCF!C$13</f>
        <v>13.114000000000001</v>
      </c>
      <c r="AE45" s="108">
        <f t="shared" si="130"/>
        <v>1081.9000000000001</v>
      </c>
      <c r="AF45" s="108">
        <f t="shared" si="130"/>
        <v>1377</v>
      </c>
      <c r="AG45" s="108">
        <f t="shared" si="130"/>
        <v>1967.1</v>
      </c>
      <c r="AH45" s="99">
        <f t="shared" si="141"/>
        <v>656.8</v>
      </c>
      <c r="AI45" s="112">
        <f>RCF!C$25</f>
        <v>13.135999999999999</v>
      </c>
      <c r="AJ45" s="99">
        <f t="shared" si="142"/>
        <v>853.2</v>
      </c>
      <c r="AK45" s="112">
        <f>RCF!C$29</f>
        <v>17.064</v>
      </c>
      <c r="AL45" s="99">
        <f t="shared" si="143"/>
        <v>681</v>
      </c>
      <c r="AM45" s="112">
        <f>RCF!C$33</f>
        <v>13.62</v>
      </c>
      <c r="AN45" s="108">
        <f t="shared" si="131"/>
        <v>1021.5</v>
      </c>
      <c r="AO45" s="99">
        <f t="shared" si="144"/>
        <v>686.8</v>
      </c>
      <c r="AP45" s="112">
        <f>RCF!C$35</f>
        <v>13.736000000000001</v>
      </c>
      <c r="AQ45" s="108">
        <f t="shared" si="132"/>
        <v>892.8</v>
      </c>
      <c r="AR45" s="108">
        <f t="shared" si="132"/>
        <v>995.8</v>
      </c>
      <c r="AS45" s="99">
        <f t="shared" si="145"/>
        <v>672.4</v>
      </c>
      <c r="AT45" s="112">
        <f>RCF!C$37</f>
        <v>13.448</v>
      </c>
      <c r="AU45" s="99">
        <f t="shared" si="146"/>
        <v>679</v>
      </c>
      <c r="AV45" s="112">
        <f>RCF!C$39</f>
        <v>13.581</v>
      </c>
      <c r="AW45" s="99">
        <f t="shared" si="147"/>
        <v>634.1</v>
      </c>
      <c r="AX45" s="112">
        <f>RCF!C$41</f>
        <v>12.682</v>
      </c>
    </row>
    <row r="46" spans="1:50" s="114" customFormat="1" x14ac:dyDescent="0.2">
      <c r="A46" s="133" t="s">
        <v>45</v>
      </c>
      <c r="B46" s="110" t="s">
        <v>51</v>
      </c>
      <c r="C46" s="111">
        <v>88</v>
      </c>
      <c r="D46" s="99">
        <f t="shared" si="125"/>
        <v>4093.6</v>
      </c>
      <c r="E46" s="112">
        <f>RCF!$C$43</f>
        <v>46.518000000000001</v>
      </c>
      <c r="F46" s="99">
        <f t="shared" si="133"/>
        <v>1160.8</v>
      </c>
      <c r="G46" s="112">
        <f>RCF!C$5</f>
        <v>13.191000000000001</v>
      </c>
      <c r="H46" s="99">
        <f t="shared" si="134"/>
        <v>1160.808</v>
      </c>
      <c r="I46" s="112">
        <f t="shared" si="135"/>
        <v>13.191000000000001</v>
      </c>
      <c r="J46" s="108">
        <f t="shared" si="126"/>
        <v>1276.8888000000002</v>
      </c>
      <c r="K46" s="108">
        <f t="shared" si="126"/>
        <v>1567.0908000000002</v>
      </c>
      <c r="L46" s="108">
        <f t="shared" si="126"/>
        <v>1741.212</v>
      </c>
      <c r="M46" s="108">
        <f t="shared" si="126"/>
        <v>2321.616</v>
      </c>
      <c r="N46" s="108">
        <f t="shared" si="126"/>
        <v>2495.7372</v>
      </c>
      <c r="O46" s="99">
        <f t="shared" si="136"/>
        <v>1155.2</v>
      </c>
      <c r="P46" s="112">
        <f>RCF!C$7</f>
        <v>13.128</v>
      </c>
      <c r="Q46" s="108">
        <f t="shared" si="127"/>
        <v>1501.7</v>
      </c>
      <c r="R46" s="108">
        <f t="shared" si="127"/>
        <v>1732.8</v>
      </c>
      <c r="S46" s="99">
        <f t="shared" si="137"/>
        <v>1127.0999999999999</v>
      </c>
      <c r="T46" s="112">
        <f>RCF!C$9</f>
        <v>12.808999999999999</v>
      </c>
      <c r="U46" s="99">
        <f t="shared" si="138"/>
        <v>1127.0999999999999</v>
      </c>
      <c r="V46" s="112">
        <f t="shared" si="139"/>
        <v>12.808999999999999</v>
      </c>
      <c r="W46" s="108">
        <f t="shared" si="128"/>
        <v>1239.8</v>
      </c>
      <c r="X46" s="108">
        <f t="shared" si="129"/>
        <v>1544.3</v>
      </c>
      <c r="Y46" s="108">
        <f t="shared" si="129"/>
        <v>1826.1</v>
      </c>
      <c r="Z46" s="108">
        <f t="shared" si="129"/>
        <v>1657</v>
      </c>
      <c r="AA46" s="108">
        <f t="shared" si="129"/>
        <v>2446</v>
      </c>
      <c r="AB46" s="108">
        <f t="shared" si="129"/>
        <v>3381.6</v>
      </c>
      <c r="AC46" s="99">
        <f t="shared" si="140"/>
        <v>1154</v>
      </c>
      <c r="AD46" s="112">
        <f>RCF!C$13</f>
        <v>13.114000000000001</v>
      </c>
      <c r="AE46" s="108">
        <f t="shared" si="130"/>
        <v>1904.1</v>
      </c>
      <c r="AF46" s="108">
        <f t="shared" si="130"/>
        <v>2423.4</v>
      </c>
      <c r="AG46" s="108">
        <f t="shared" si="130"/>
        <v>3462</v>
      </c>
      <c r="AH46" s="99">
        <f t="shared" si="141"/>
        <v>1155.9000000000001</v>
      </c>
      <c r="AI46" s="112">
        <f>RCF!C$25</f>
        <v>13.135999999999999</v>
      </c>
      <c r="AJ46" s="99">
        <f t="shared" si="142"/>
        <v>1501.6</v>
      </c>
      <c r="AK46" s="112">
        <f>RCF!C$29</f>
        <v>17.064</v>
      </c>
      <c r="AL46" s="99">
        <f t="shared" si="143"/>
        <v>1198.5</v>
      </c>
      <c r="AM46" s="112">
        <f>RCF!C$33</f>
        <v>13.62</v>
      </c>
      <c r="AN46" s="108">
        <f t="shared" si="131"/>
        <v>1797.7</v>
      </c>
      <c r="AO46" s="99">
        <f t="shared" si="144"/>
        <v>1208.7</v>
      </c>
      <c r="AP46" s="112">
        <f>RCF!C$35</f>
        <v>13.736000000000001</v>
      </c>
      <c r="AQ46" s="108">
        <f t="shared" si="132"/>
        <v>1571.3</v>
      </c>
      <c r="AR46" s="108">
        <f t="shared" si="132"/>
        <v>1752.6</v>
      </c>
      <c r="AS46" s="99">
        <f t="shared" si="145"/>
        <v>1183.4000000000001</v>
      </c>
      <c r="AT46" s="112">
        <f>RCF!C$37</f>
        <v>13.448</v>
      </c>
      <c r="AU46" s="99">
        <f t="shared" si="146"/>
        <v>1195.0999999999999</v>
      </c>
      <c r="AV46" s="112">
        <f>RCF!C$39</f>
        <v>13.581</v>
      </c>
      <c r="AW46" s="99">
        <f t="shared" si="147"/>
        <v>1116</v>
      </c>
      <c r="AX46" s="112">
        <f>RCF!C$41</f>
        <v>12.682</v>
      </c>
    </row>
    <row r="47" spans="1:50" s="114" customFormat="1" ht="25.5" x14ac:dyDescent="0.2">
      <c r="A47" s="133" t="s">
        <v>44</v>
      </c>
      <c r="B47" s="110" t="s">
        <v>52</v>
      </c>
      <c r="C47" s="111">
        <v>88</v>
      </c>
      <c r="D47" s="99">
        <f t="shared" si="125"/>
        <v>4093.6</v>
      </c>
      <c r="E47" s="112">
        <f>RCF!$C$43</f>
        <v>46.518000000000001</v>
      </c>
      <c r="F47" s="99">
        <f t="shared" si="133"/>
        <v>1160.8</v>
      </c>
      <c r="G47" s="112">
        <f>RCF!C$5</f>
        <v>13.191000000000001</v>
      </c>
      <c r="H47" s="99">
        <f t="shared" si="134"/>
        <v>1160.808</v>
      </c>
      <c r="I47" s="112">
        <f t="shared" si="135"/>
        <v>13.191000000000001</v>
      </c>
      <c r="J47" s="108">
        <f t="shared" si="126"/>
        <v>1276.8888000000002</v>
      </c>
      <c r="K47" s="108">
        <f t="shared" si="126"/>
        <v>1567.0908000000002</v>
      </c>
      <c r="L47" s="108">
        <f t="shared" si="126"/>
        <v>1741.212</v>
      </c>
      <c r="M47" s="108">
        <f t="shared" si="126"/>
        <v>2321.616</v>
      </c>
      <c r="N47" s="108">
        <f t="shared" si="126"/>
        <v>2495.7372</v>
      </c>
      <c r="O47" s="99">
        <f t="shared" si="136"/>
        <v>1155.2</v>
      </c>
      <c r="P47" s="112">
        <f>RCF!C$7</f>
        <v>13.128</v>
      </c>
      <c r="Q47" s="108">
        <f t="shared" si="127"/>
        <v>1501.7</v>
      </c>
      <c r="R47" s="108">
        <f t="shared" si="127"/>
        <v>1732.8</v>
      </c>
      <c r="S47" s="99">
        <f t="shared" si="137"/>
        <v>1127.0999999999999</v>
      </c>
      <c r="T47" s="112">
        <f>RCF!C$9</f>
        <v>12.808999999999999</v>
      </c>
      <c r="U47" s="99">
        <f t="shared" si="138"/>
        <v>1127.0999999999999</v>
      </c>
      <c r="V47" s="112">
        <f t="shared" si="139"/>
        <v>12.808999999999999</v>
      </c>
      <c r="W47" s="108">
        <f t="shared" si="128"/>
        <v>1239.8</v>
      </c>
      <c r="X47" s="108">
        <f t="shared" si="129"/>
        <v>1544.3</v>
      </c>
      <c r="Y47" s="108">
        <f t="shared" si="129"/>
        <v>1826.1</v>
      </c>
      <c r="Z47" s="108">
        <f t="shared" si="129"/>
        <v>1657</v>
      </c>
      <c r="AA47" s="108">
        <f t="shared" si="129"/>
        <v>2446</v>
      </c>
      <c r="AB47" s="108">
        <f t="shared" si="129"/>
        <v>3381.6</v>
      </c>
      <c r="AC47" s="99">
        <f t="shared" si="140"/>
        <v>1154</v>
      </c>
      <c r="AD47" s="112">
        <f>RCF!C$13</f>
        <v>13.114000000000001</v>
      </c>
      <c r="AE47" s="108">
        <f t="shared" si="130"/>
        <v>1904.1</v>
      </c>
      <c r="AF47" s="108">
        <f t="shared" si="130"/>
        <v>2423.4</v>
      </c>
      <c r="AG47" s="108">
        <f t="shared" si="130"/>
        <v>3462</v>
      </c>
      <c r="AH47" s="99">
        <f t="shared" si="141"/>
        <v>1155.9000000000001</v>
      </c>
      <c r="AI47" s="112">
        <f>RCF!C$25</f>
        <v>13.135999999999999</v>
      </c>
      <c r="AJ47" s="99">
        <f t="shared" si="142"/>
        <v>1501.6</v>
      </c>
      <c r="AK47" s="112">
        <f>RCF!C$29</f>
        <v>17.064</v>
      </c>
      <c r="AL47" s="99">
        <f t="shared" si="143"/>
        <v>1198.5</v>
      </c>
      <c r="AM47" s="112">
        <f>RCF!C$33</f>
        <v>13.62</v>
      </c>
      <c r="AN47" s="108">
        <f t="shared" si="131"/>
        <v>1797.7</v>
      </c>
      <c r="AO47" s="99">
        <f t="shared" si="144"/>
        <v>1208.7</v>
      </c>
      <c r="AP47" s="112">
        <f>RCF!C$35</f>
        <v>13.736000000000001</v>
      </c>
      <c r="AQ47" s="108">
        <f t="shared" si="132"/>
        <v>1571.3</v>
      </c>
      <c r="AR47" s="108">
        <f t="shared" si="132"/>
        <v>1752.6</v>
      </c>
      <c r="AS47" s="99">
        <f t="shared" si="145"/>
        <v>1183.4000000000001</v>
      </c>
      <c r="AT47" s="112">
        <f>RCF!C$37</f>
        <v>13.448</v>
      </c>
      <c r="AU47" s="99">
        <f t="shared" si="146"/>
        <v>1195.0999999999999</v>
      </c>
      <c r="AV47" s="112">
        <f>RCF!C$39</f>
        <v>13.581</v>
      </c>
      <c r="AW47" s="99">
        <f t="shared" si="147"/>
        <v>1116</v>
      </c>
      <c r="AX47" s="112">
        <f>RCF!C$41</f>
        <v>12.682</v>
      </c>
    </row>
    <row r="48" spans="1:50" s="114" customFormat="1" ht="38.25" x14ac:dyDescent="0.2">
      <c r="A48" s="133" t="s">
        <v>39</v>
      </c>
      <c r="B48" s="110" t="s">
        <v>53</v>
      </c>
      <c r="C48" s="111">
        <v>220</v>
      </c>
      <c r="D48" s="99">
        <f t="shared" si="125"/>
        <v>10234</v>
      </c>
      <c r="E48" s="112">
        <f>RCF!$C$43</f>
        <v>46.518000000000001</v>
      </c>
      <c r="F48" s="99">
        <f t="shared" si="133"/>
        <v>2902</v>
      </c>
      <c r="G48" s="112">
        <f>RCF!C$5</f>
        <v>13.191000000000001</v>
      </c>
      <c r="H48" s="99">
        <f t="shared" si="134"/>
        <v>2902.02</v>
      </c>
      <c r="I48" s="112">
        <f t="shared" si="135"/>
        <v>13.191000000000001</v>
      </c>
      <c r="J48" s="108">
        <f t="shared" si="126"/>
        <v>3192.2220000000002</v>
      </c>
      <c r="K48" s="108">
        <f t="shared" si="126"/>
        <v>3917.7270000000003</v>
      </c>
      <c r="L48" s="108">
        <f t="shared" si="126"/>
        <v>4353.03</v>
      </c>
      <c r="M48" s="108">
        <f t="shared" si="126"/>
        <v>5804.04</v>
      </c>
      <c r="N48" s="108">
        <f t="shared" si="126"/>
        <v>6239.3429999999998</v>
      </c>
      <c r="O48" s="99">
        <f t="shared" si="136"/>
        <v>2888.1</v>
      </c>
      <c r="P48" s="112">
        <f>RCF!C$7</f>
        <v>13.128</v>
      </c>
      <c r="Q48" s="108">
        <f t="shared" si="127"/>
        <v>3754.5</v>
      </c>
      <c r="R48" s="108">
        <f t="shared" si="127"/>
        <v>4332.1000000000004</v>
      </c>
      <c r="S48" s="99">
        <f t="shared" si="137"/>
        <v>2817.9</v>
      </c>
      <c r="T48" s="112">
        <f>RCF!C$9</f>
        <v>12.808999999999999</v>
      </c>
      <c r="U48" s="99">
        <f t="shared" si="138"/>
        <v>2817.9</v>
      </c>
      <c r="V48" s="112">
        <f t="shared" si="139"/>
        <v>12.808999999999999</v>
      </c>
      <c r="W48" s="108">
        <f t="shared" si="128"/>
        <v>3099.6</v>
      </c>
      <c r="X48" s="108">
        <f t="shared" si="129"/>
        <v>3860.6</v>
      </c>
      <c r="Y48" s="108">
        <f t="shared" si="129"/>
        <v>4565.1000000000004</v>
      </c>
      <c r="Z48" s="108">
        <f t="shared" si="129"/>
        <v>4142.3999999999996</v>
      </c>
      <c r="AA48" s="108">
        <f t="shared" si="129"/>
        <v>6115</v>
      </c>
      <c r="AB48" s="108">
        <f t="shared" si="129"/>
        <v>8453.9</v>
      </c>
      <c r="AC48" s="99">
        <f t="shared" si="140"/>
        <v>2885</v>
      </c>
      <c r="AD48" s="112">
        <f>RCF!C$13</f>
        <v>13.114000000000001</v>
      </c>
      <c r="AE48" s="108">
        <f t="shared" si="130"/>
        <v>4760.3</v>
      </c>
      <c r="AF48" s="108">
        <f t="shared" si="130"/>
        <v>6058.5</v>
      </c>
      <c r="AG48" s="108">
        <f t="shared" si="130"/>
        <v>8655</v>
      </c>
      <c r="AH48" s="99">
        <f t="shared" si="141"/>
        <v>2889.9</v>
      </c>
      <c r="AI48" s="112">
        <f>RCF!C$25</f>
        <v>13.135999999999999</v>
      </c>
      <c r="AJ48" s="99">
        <f t="shared" si="142"/>
        <v>3754</v>
      </c>
      <c r="AK48" s="112">
        <f>RCF!C$29</f>
        <v>17.064</v>
      </c>
      <c r="AL48" s="99">
        <f t="shared" si="143"/>
        <v>2996.4</v>
      </c>
      <c r="AM48" s="112">
        <f>RCF!C$33</f>
        <v>13.62</v>
      </c>
      <c r="AN48" s="108">
        <f t="shared" si="131"/>
        <v>4494.6000000000004</v>
      </c>
      <c r="AO48" s="99">
        <f t="shared" si="144"/>
        <v>3021.9</v>
      </c>
      <c r="AP48" s="112">
        <f>RCF!C$35</f>
        <v>13.736000000000001</v>
      </c>
      <c r="AQ48" s="108">
        <f t="shared" si="132"/>
        <v>3928.4</v>
      </c>
      <c r="AR48" s="108">
        <f t="shared" si="132"/>
        <v>4381.7</v>
      </c>
      <c r="AS48" s="99">
        <f t="shared" si="145"/>
        <v>2958.5</v>
      </c>
      <c r="AT48" s="112">
        <f>RCF!C$37</f>
        <v>13.448</v>
      </c>
      <c r="AU48" s="99">
        <f t="shared" si="146"/>
        <v>2987.8</v>
      </c>
      <c r="AV48" s="112">
        <f>RCF!C$39</f>
        <v>13.581</v>
      </c>
      <c r="AW48" s="99">
        <f t="shared" si="147"/>
        <v>2790</v>
      </c>
      <c r="AX48" s="112">
        <f>RCF!C$41</f>
        <v>12.682</v>
      </c>
    </row>
    <row r="49" spans="1:50" s="114" customFormat="1" x14ac:dyDescent="0.2">
      <c r="A49" s="133" t="s">
        <v>35</v>
      </c>
      <c r="B49" s="110" t="s">
        <v>54</v>
      </c>
      <c r="C49" s="111">
        <v>36.1</v>
      </c>
      <c r="D49" s="99">
        <f t="shared" si="125"/>
        <v>1679.3</v>
      </c>
      <c r="E49" s="112">
        <f>RCF!$C$43</f>
        <v>46.518000000000001</v>
      </c>
      <c r="F49" s="99">
        <f t="shared" si="133"/>
        <v>476.1</v>
      </c>
      <c r="G49" s="112">
        <f>RCF!C$5</f>
        <v>13.191000000000001</v>
      </c>
      <c r="H49" s="99">
        <f t="shared" si="134"/>
        <v>476.19510000000002</v>
      </c>
      <c r="I49" s="112">
        <f t="shared" si="135"/>
        <v>13.191000000000001</v>
      </c>
      <c r="J49" s="108">
        <f t="shared" si="126"/>
        <v>523.81461000000002</v>
      </c>
      <c r="K49" s="108">
        <f t="shared" si="126"/>
        <v>642.86338500000011</v>
      </c>
      <c r="L49" s="108">
        <f t="shared" si="126"/>
        <v>714.29265000000009</v>
      </c>
      <c r="M49" s="108">
        <f t="shared" si="126"/>
        <v>952.39020000000005</v>
      </c>
      <c r="N49" s="108">
        <f t="shared" si="126"/>
        <v>1023.819465</v>
      </c>
      <c r="O49" s="99">
        <f t="shared" si="136"/>
        <v>473.9</v>
      </c>
      <c r="P49" s="112">
        <f>RCF!C$7</f>
        <v>13.128</v>
      </c>
      <c r="Q49" s="108">
        <f t="shared" si="127"/>
        <v>616</v>
      </c>
      <c r="R49" s="108">
        <f t="shared" si="127"/>
        <v>710.8</v>
      </c>
      <c r="S49" s="99">
        <f t="shared" si="137"/>
        <v>462.4</v>
      </c>
      <c r="T49" s="112">
        <f>RCF!C$9</f>
        <v>12.808999999999999</v>
      </c>
      <c r="U49" s="99">
        <f t="shared" si="138"/>
        <v>462.4</v>
      </c>
      <c r="V49" s="112">
        <f t="shared" si="139"/>
        <v>12.808999999999999</v>
      </c>
      <c r="W49" s="108">
        <f t="shared" si="128"/>
        <v>508.6</v>
      </c>
      <c r="X49" s="108">
        <f t="shared" si="129"/>
        <v>633.5</v>
      </c>
      <c r="Y49" s="108">
        <f t="shared" si="129"/>
        <v>749.1</v>
      </c>
      <c r="Z49" s="108">
        <f t="shared" si="129"/>
        <v>679.7</v>
      </c>
      <c r="AA49" s="108">
        <f t="shared" si="129"/>
        <v>1003.4</v>
      </c>
      <c r="AB49" s="108">
        <f t="shared" si="129"/>
        <v>1387.2</v>
      </c>
      <c r="AC49" s="99">
        <f t="shared" si="140"/>
        <v>473.4</v>
      </c>
      <c r="AD49" s="112">
        <f>RCF!C$13</f>
        <v>13.114000000000001</v>
      </c>
      <c r="AE49" s="108">
        <f t="shared" si="130"/>
        <v>781.1</v>
      </c>
      <c r="AF49" s="108">
        <f t="shared" si="130"/>
        <v>994.1</v>
      </c>
      <c r="AG49" s="108">
        <f t="shared" si="130"/>
        <v>1420.2</v>
      </c>
      <c r="AH49" s="99">
        <f t="shared" si="141"/>
        <v>474.2</v>
      </c>
      <c r="AI49" s="112">
        <f>RCF!C$25</f>
        <v>13.135999999999999</v>
      </c>
      <c r="AJ49" s="99">
        <f t="shared" si="142"/>
        <v>616</v>
      </c>
      <c r="AK49" s="112">
        <f>RCF!C$29</f>
        <v>17.064</v>
      </c>
      <c r="AL49" s="99">
        <f t="shared" si="143"/>
        <v>491.6</v>
      </c>
      <c r="AM49" s="112">
        <f>RCF!C$33</f>
        <v>13.62</v>
      </c>
      <c r="AN49" s="108">
        <f t="shared" si="131"/>
        <v>737.4</v>
      </c>
      <c r="AO49" s="99">
        <f t="shared" si="144"/>
        <v>495.8</v>
      </c>
      <c r="AP49" s="112">
        <f>RCF!C$35</f>
        <v>13.736000000000001</v>
      </c>
      <c r="AQ49" s="108">
        <f t="shared" si="132"/>
        <v>644.5</v>
      </c>
      <c r="AR49" s="108">
        <f t="shared" si="132"/>
        <v>718.9</v>
      </c>
      <c r="AS49" s="99">
        <f t="shared" si="145"/>
        <v>485.4</v>
      </c>
      <c r="AT49" s="112">
        <f>RCF!C$37</f>
        <v>13.448</v>
      </c>
      <c r="AU49" s="99">
        <f t="shared" si="146"/>
        <v>490.2</v>
      </c>
      <c r="AV49" s="112">
        <f>RCF!C$39</f>
        <v>13.581</v>
      </c>
      <c r="AW49" s="99">
        <f t="shared" si="147"/>
        <v>457.8</v>
      </c>
      <c r="AX49" s="112">
        <f>RCF!C$41</f>
        <v>12.682</v>
      </c>
    </row>
    <row r="50" spans="1:50" s="114" customFormat="1" x14ac:dyDescent="0.2">
      <c r="A50" s="133" t="s">
        <v>37</v>
      </c>
      <c r="B50" s="110" t="s">
        <v>55</v>
      </c>
      <c r="C50" s="111">
        <v>24</v>
      </c>
      <c r="D50" s="99">
        <f t="shared" si="125"/>
        <v>1116.4000000000001</v>
      </c>
      <c r="E50" s="112">
        <f>RCF!$C$43</f>
        <v>46.518000000000001</v>
      </c>
      <c r="F50" s="99">
        <f t="shared" si="133"/>
        <v>316.5</v>
      </c>
      <c r="G50" s="112">
        <f>RCF!C$5</f>
        <v>13.191000000000001</v>
      </c>
      <c r="H50" s="99">
        <f t="shared" si="134"/>
        <v>316.584</v>
      </c>
      <c r="I50" s="112">
        <f t="shared" si="135"/>
        <v>13.191000000000001</v>
      </c>
      <c r="J50" s="108">
        <f t="shared" si="126"/>
        <v>348.24240000000003</v>
      </c>
      <c r="K50" s="108">
        <f t="shared" si="126"/>
        <v>427.38840000000005</v>
      </c>
      <c r="L50" s="108">
        <f t="shared" si="126"/>
        <v>474.87599999999998</v>
      </c>
      <c r="M50" s="108">
        <f t="shared" si="126"/>
        <v>633.16800000000001</v>
      </c>
      <c r="N50" s="108">
        <f t="shared" si="126"/>
        <v>680.65559999999994</v>
      </c>
      <c r="O50" s="99">
        <f t="shared" si="136"/>
        <v>315</v>
      </c>
      <c r="P50" s="112">
        <f>RCF!C$7</f>
        <v>13.128</v>
      </c>
      <c r="Q50" s="108">
        <f t="shared" si="127"/>
        <v>409.5</v>
      </c>
      <c r="R50" s="108">
        <f t="shared" si="127"/>
        <v>472.5</v>
      </c>
      <c r="S50" s="99">
        <f t="shared" si="137"/>
        <v>307.39999999999998</v>
      </c>
      <c r="T50" s="112">
        <f>RCF!C$9</f>
        <v>12.808999999999999</v>
      </c>
      <c r="U50" s="99">
        <f t="shared" si="138"/>
        <v>307.39999999999998</v>
      </c>
      <c r="V50" s="112">
        <f t="shared" si="139"/>
        <v>12.808999999999999</v>
      </c>
      <c r="W50" s="108">
        <f t="shared" si="128"/>
        <v>338.1</v>
      </c>
      <c r="X50" s="108">
        <f t="shared" si="129"/>
        <v>421.2</v>
      </c>
      <c r="Y50" s="108">
        <f t="shared" si="129"/>
        <v>498</v>
      </c>
      <c r="Z50" s="108">
        <f t="shared" si="129"/>
        <v>451.9</v>
      </c>
      <c r="AA50" s="108">
        <f t="shared" si="129"/>
        <v>667.1</v>
      </c>
      <c r="AB50" s="108">
        <f t="shared" si="129"/>
        <v>922.2</v>
      </c>
      <c r="AC50" s="99">
        <f t="shared" si="140"/>
        <v>314.7</v>
      </c>
      <c r="AD50" s="112">
        <f>RCF!C$13</f>
        <v>13.114000000000001</v>
      </c>
      <c r="AE50" s="108">
        <f t="shared" si="130"/>
        <v>519.29999999999995</v>
      </c>
      <c r="AF50" s="108">
        <f t="shared" si="130"/>
        <v>660.9</v>
      </c>
      <c r="AG50" s="108">
        <f t="shared" si="130"/>
        <v>944.1</v>
      </c>
      <c r="AH50" s="99">
        <f t="shared" si="141"/>
        <v>315.2</v>
      </c>
      <c r="AI50" s="112">
        <f>RCF!C$25</f>
        <v>13.135999999999999</v>
      </c>
      <c r="AJ50" s="99">
        <f t="shared" si="142"/>
        <v>409.5</v>
      </c>
      <c r="AK50" s="112">
        <f>RCF!C$29</f>
        <v>17.064</v>
      </c>
      <c r="AL50" s="99">
        <f t="shared" si="143"/>
        <v>326.8</v>
      </c>
      <c r="AM50" s="112">
        <f>RCF!C$33</f>
        <v>13.62</v>
      </c>
      <c r="AN50" s="108">
        <f t="shared" si="131"/>
        <v>490.2</v>
      </c>
      <c r="AO50" s="99">
        <f t="shared" si="144"/>
        <v>329.6</v>
      </c>
      <c r="AP50" s="112">
        <f>RCF!C$35</f>
        <v>13.736000000000001</v>
      </c>
      <c r="AQ50" s="108">
        <f t="shared" si="132"/>
        <v>428.4</v>
      </c>
      <c r="AR50" s="108">
        <f t="shared" si="132"/>
        <v>477.9</v>
      </c>
      <c r="AS50" s="99">
        <f t="shared" si="145"/>
        <v>322.7</v>
      </c>
      <c r="AT50" s="112">
        <f>RCF!C$37</f>
        <v>13.448</v>
      </c>
      <c r="AU50" s="99">
        <f t="shared" si="146"/>
        <v>325.89999999999998</v>
      </c>
      <c r="AV50" s="112">
        <f>RCF!C$39</f>
        <v>13.581</v>
      </c>
      <c r="AW50" s="99">
        <f t="shared" si="147"/>
        <v>304.3</v>
      </c>
      <c r="AX50" s="112">
        <f>RCF!C$41</f>
        <v>12.682</v>
      </c>
    </row>
    <row r="51" spans="1:50" s="114" customFormat="1" x14ac:dyDescent="0.2">
      <c r="A51" s="133" t="s">
        <v>34</v>
      </c>
      <c r="B51" s="110" t="s">
        <v>56</v>
      </c>
      <c r="C51" s="111">
        <v>75</v>
      </c>
      <c r="D51" s="99">
        <f t="shared" si="125"/>
        <v>3488.9</v>
      </c>
      <c r="E51" s="112">
        <f>RCF!$C$43</f>
        <v>46.518000000000001</v>
      </c>
      <c r="F51" s="99">
        <f t="shared" si="133"/>
        <v>989.3</v>
      </c>
      <c r="G51" s="112">
        <f>RCF!C$5</f>
        <v>13.191000000000001</v>
      </c>
      <c r="H51" s="99">
        <f t="shared" si="134"/>
        <v>989.32500000000005</v>
      </c>
      <c r="I51" s="112">
        <f t="shared" si="135"/>
        <v>13.191000000000001</v>
      </c>
      <c r="J51" s="108">
        <f t="shared" ref="J51:N57" si="151">$C51*$I51*J$6</f>
        <v>1088.2575000000002</v>
      </c>
      <c r="K51" s="108">
        <f t="shared" si="151"/>
        <v>1335.5887500000001</v>
      </c>
      <c r="L51" s="108">
        <f t="shared" si="151"/>
        <v>1483.9875000000002</v>
      </c>
      <c r="M51" s="108">
        <f t="shared" si="151"/>
        <v>1978.65</v>
      </c>
      <c r="N51" s="108">
        <f t="shared" si="151"/>
        <v>2127.0487499999999</v>
      </c>
      <c r="O51" s="99">
        <f t="shared" si="136"/>
        <v>984.6</v>
      </c>
      <c r="P51" s="112">
        <f>RCF!C$7</f>
        <v>13.128</v>
      </c>
      <c r="Q51" s="108">
        <f t="shared" si="127"/>
        <v>1279.9000000000001</v>
      </c>
      <c r="R51" s="108">
        <f t="shared" si="127"/>
        <v>1476.9</v>
      </c>
      <c r="S51" s="99">
        <f t="shared" si="137"/>
        <v>960.6</v>
      </c>
      <c r="T51" s="112">
        <f>RCF!C$9</f>
        <v>12.808999999999999</v>
      </c>
      <c r="U51" s="99">
        <f t="shared" si="138"/>
        <v>960.6</v>
      </c>
      <c r="V51" s="112">
        <f t="shared" si="139"/>
        <v>12.808999999999999</v>
      </c>
      <c r="W51" s="108">
        <f t="shared" si="128"/>
        <v>1056.5999999999999</v>
      </c>
      <c r="X51" s="108">
        <f t="shared" ref="X51:AB57" si="152">ROUND($C51*$V51*X$6,1)</f>
        <v>1316.1</v>
      </c>
      <c r="Y51" s="108">
        <f t="shared" si="152"/>
        <v>1556.3</v>
      </c>
      <c r="Z51" s="108">
        <f t="shared" si="152"/>
        <v>1412.2</v>
      </c>
      <c r="AA51" s="108">
        <f t="shared" si="152"/>
        <v>2084.6999999999998</v>
      </c>
      <c r="AB51" s="108">
        <f t="shared" si="152"/>
        <v>2882</v>
      </c>
      <c r="AC51" s="99">
        <f t="shared" si="140"/>
        <v>983.5</v>
      </c>
      <c r="AD51" s="112">
        <f>RCF!C$13</f>
        <v>13.114000000000001</v>
      </c>
      <c r="AE51" s="108">
        <f t="shared" si="130"/>
        <v>1622.8</v>
      </c>
      <c r="AF51" s="108">
        <f t="shared" si="130"/>
        <v>2065.4</v>
      </c>
      <c r="AG51" s="108">
        <f t="shared" si="130"/>
        <v>2950.5</v>
      </c>
      <c r="AH51" s="99">
        <f t="shared" si="141"/>
        <v>985.2</v>
      </c>
      <c r="AI51" s="112">
        <f>RCF!C$25</f>
        <v>13.135999999999999</v>
      </c>
      <c r="AJ51" s="99">
        <f t="shared" si="142"/>
        <v>1279.8</v>
      </c>
      <c r="AK51" s="112">
        <f>RCF!C$29</f>
        <v>17.064</v>
      </c>
      <c r="AL51" s="99">
        <f t="shared" si="143"/>
        <v>1021.5</v>
      </c>
      <c r="AM51" s="112">
        <f>RCF!C$33</f>
        <v>13.62</v>
      </c>
      <c r="AN51" s="108">
        <f t="shared" si="131"/>
        <v>1532.2</v>
      </c>
      <c r="AO51" s="99">
        <f t="shared" si="144"/>
        <v>1030.2</v>
      </c>
      <c r="AP51" s="112">
        <f>RCF!C$35</f>
        <v>13.736000000000001</v>
      </c>
      <c r="AQ51" s="108">
        <f t="shared" ref="AQ51:AR57" si="153">ROUNDDOWN($AO51*AQ$6,1)</f>
        <v>1339.2</v>
      </c>
      <c r="AR51" s="108">
        <f t="shared" si="153"/>
        <v>1493.7</v>
      </c>
      <c r="AS51" s="99">
        <f t="shared" si="145"/>
        <v>1008.6</v>
      </c>
      <c r="AT51" s="112">
        <f>RCF!C$37</f>
        <v>13.448</v>
      </c>
      <c r="AU51" s="99">
        <f t="shared" si="146"/>
        <v>1018.5</v>
      </c>
      <c r="AV51" s="112">
        <f>RCF!C$39</f>
        <v>13.581</v>
      </c>
      <c r="AW51" s="99">
        <f t="shared" si="147"/>
        <v>951.1</v>
      </c>
      <c r="AX51" s="112">
        <f>RCF!C$41</f>
        <v>12.682</v>
      </c>
    </row>
    <row r="52" spans="1:50" s="114" customFormat="1" x14ac:dyDescent="0.2">
      <c r="A52" s="133" t="s">
        <v>46</v>
      </c>
      <c r="B52" s="110" t="s">
        <v>57</v>
      </c>
      <c r="C52" s="111">
        <v>36</v>
      </c>
      <c r="D52" s="99">
        <f t="shared" si="125"/>
        <v>1674.6</v>
      </c>
      <c r="E52" s="112">
        <f>RCF!$C$43</f>
        <v>46.518000000000001</v>
      </c>
      <c r="F52" s="99">
        <f t="shared" si="133"/>
        <v>474.8</v>
      </c>
      <c r="G52" s="112">
        <f>RCF!C$5</f>
        <v>13.191000000000001</v>
      </c>
      <c r="H52" s="99">
        <f t="shared" si="134"/>
        <v>474.87600000000003</v>
      </c>
      <c r="I52" s="112">
        <f t="shared" si="135"/>
        <v>13.191000000000001</v>
      </c>
      <c r="J52" s="108">
        <f t="shared" si="151"/>
        <v>522.36360000000013</v>
      </c>
      <c r="K52" s="108">
        <f t="shared" si="151"/>
        <v>641.08260000000007</v>
      </c>
      <c r="L52" s="108">
        <f t="shared" si="151"/>
        <v>712.31400000000008</v>
      </c>
      <c r="M52" s="108">
        <f t="shared" si="151"/>
        <v>949.75200000000007</v>
      </c>
      <c r="N52" s="108">
        <f t="shared" si="151"/>
        <v>1020.9834000000001</v>
      </c>
      <c r="O52" s="99">
        <f t="shared" si="136"/>
        <v>472.6</v>
      </c>
      <c r="P52" s="112">
        <f>RCF!C$7</f>
        <v>13.128</v>
      </c>
      <c r="Q52" s="108">
        <f t="shared" si="127"/>
        <v>614.29999999999995</v>
      </c>
      <c r="R52" s="108">
        <f t="shared" si="127"/>
        <v>708.9</v>
      </c>
      <c r="S52" s="99">
        <f t="shared" si="137"/>
        <v>461.1</v>
      </c>
      <c r="T52" s="112">
        <f>RCF!C$9</f>
        <v>12.808999999999999</v>
      </c>
      <c r="U52" s="99">
        <f t="shared" si="138"/>
        <v>461.1</v>
      </c>
      <c r="V52" s="112">
        <f t="shared" si="139"/>
        <v>12.808999999999999</v>
      </c>
      <c r="W52" s="108">
        <f t="shared" si="128"/>
        <v>507.2</v>
      </c>
      <c r="X52" s="108">
        <f t="shared" si="152"/>
        <v>631.70000000000005</v>
      </c>
      <c r="Y52" s="108">
        <f t="shared" si="152"/>
        <v>747</v>
      </c>
      <c r="Z52" s="108">
        <f t="shared" si="152"/>
        <v>677.9</v>
      </c>
      <c r="AA52" s="108">
        <f t="shared" si="152"/>
        <v>1000.6</v>
      </c>
      <c r="AB52" s="108">
        <f t="shared" si="152"/>
        <v>1383.4</v>
      </c>
      <c r="AC52" s="99">
        <f t="shared" si="140"/>
        <v>472.1</v>
      </c>
      <c r="AD52" s="112">
        <f>RCF!C$13</f>
        <v>13.114000000000001</v>
      </c>
      <c r="AE52" s="108">
        <f t="shared" si="130"/>
        <v>779</v>
      </c>
      <c r="AF52" s="108">
        <f t="shared" si="130"/>
        <v>991.4</v>
      </c>
      <c r="AG52" s="108">
        <f t="shared" si="130"/>
        <v>1416.3</v>
      </c>
      <c r="AH52" s="99">
        <f t="shared" si="141"/>
        <v>472.8</v>
      </c>
      <c r="AI52" s="112">
        <f>RCF!C$25</f>
        <v>13.135999999999999</v>
      </c>
      <c r="AJ52" s="99">
        <f t="shared" si="142"/>
        <v>614.29999999999995</v>
      </c>
      <c r="AK52" s="112">
        <f>RCF!C$29</f>
        <v>17.064</v>
      </c>
      <c r="AL52" s="99">
        <f t="shared" si="143"/>
        <v>490.3</v>
      </c>
      <c r="AM52" s="112">
        <f>RCF!C$33</f>
        <v>13.62</v>
      </c>
      <c r="AN52" s="108">
        <f t="shared" si="131"/>
        <v>735.4</v>
      </c>
      <c r="AO52" s="99">
        <f t="shared" si="144"/>
        <v>494.4</v>
      </c>
      <c r="AP52" s="112">
        <f>RCF!C$35</f>
        <v>13.736000000000001</v>
      </c>
      <c r="AQ52" s="108">
        <f t="shared" si="153"/>
        <v>642.70000000000005</v>
      </c>
      <c r="AR52" s="108">
        <f t="shared" si="153"/>
        <v>716.8</v>
      </c>
      <c r="AS52" s="99">
        <f t="shared" si="145"/>
        <v>484.1</v>
      </c>
      <c r="AT52" s="112">
        <f>RCF!C$37</f>
        <v>13.448</v>
      </c>
      <c r="AU52" s="99">
        <f t="shared" si="146"/>
        <v>488.9</v>
      </c>
      <c r="AV52" s="112">
        <f>RCF!C$39</f>
        <v>13.581</v>
      </c>
      <c r="AW52" s="99">
        <f t="shared" si="147"/>
        <v>456.5</v>
      </c>
      <c r="AX52" s="112">
        <f>RCF!C$41</f>
        <v>12.682</v>
      </c>
    </row>
    <row r="53" spans="1:50" s="114" customFormat="1" x14ac:dyDescent="0.2">
      <c r="A53" s="133" t="s">
        <v>41</v>
      </c>
      <c r="B53" s="110" t="s">
        <v>58</v>
      </c>
      <c r="C53" s="111">
        <v>31</v>
      </c>
      <c r="D53" s="99">
        <f t="shared" si="125"/>
        <v>1442.1</v>
      </c>
      <c r="E53" s="112">
        <f>RCF!$C$43</f>
        <v>46.518000000000001</v>
      </c>
      <c r="F53" s="99">
        <f t="shared" si="133"/>
        <v>408.9</v>
      </c>
      <c r="G53" s="112">
        <f>RCF!C$5</f>
        <v>13.191000000000001</v>
      </c>
      <c r="H53" s="99">
        <f t="shared" si="134"/>
        <v>408.92100000000005</v>
      </c>
      <c r="I53" s="112">
        <f t="shared" si="135"/>
        <v>13.191000000000001</v>
      </c>
      <c r="J53" s="108">
        <f t="shared" si="151"/>
        <v>449.81310000000008</v>
      </c>
      <c r="K53" s="108">
        <f t="shared" si="151"/>
        <v>552.04335000000015</v>
      </c>
      <c r="L53" s="108">
        <f t="shared" si="151"/>
        <v>613.38150000000007</v>
      </c>
      <c r="M53" s="108">
        <f t="shared" si="151"/>
        <v>817.8420000000001</v>
      </c>
      <c r="N53" s="108">
        <f t="shared" si="151"/>
        <v>879.18015000000003</v>
      </c>
      <c r="O53" s="99">
        <f t="shared" si="136"/>
        <v>406.9</v>
      </c>
      <c r="P53" s="112">
        <f>RCF!C$7</f>
        <v>13.128</v>
      </c>
      <c r="Q53" s="108">
        <f t="shared" si="127"/>
        <v>528.9</v>
      </c>
      <c r="R53" s="108">
        <f t="shared" si="127"/>
        <v>610.29999999999995</v>
      </c>
      <c r="S53" s="99">
        <f t="shared" si="137"/>
        <v>397</v>
      </c>
      <c r="T53" s="112">
        <f>RCF!C$9</f>
        <v>12.808999999999999</v>
      </c>
      <c r="U53" s="99">
        <f t="shared" si="138"/>
        <v>397</v>
      </c>
      <c r="V53" s="112">
        <f t="shared" si="139"/>
        <v>12.808999999999999</v>
      </c>
      <c r="W53" s="108">
        <f t="shared" si="128"/>
        <v>436.7</v>
      </c>
      <c r="X53" s="108">
        <f t="shared" si="152"/>
        <v>544</v>
      </c>
      <c r="Y53" s="108">
        <f t="shared" si="152"/>
        <v>643.29999999999995</v>
      </c>
      <c r="Z53" s="108">
        <f t="shared" si="152"/>
        <v>583.70000000000005</v>
      </c>
      <c r="AA53" s="108">
        <f t="shared" si="152"/>
        <v>861.7</v>
      </c>
      <c r="AB53" s="108">
        <f t="shared" si="152"/>
        <v>1191.2</v>
      </c>
      <c r="AC53" s="99">
        <f t="shared" si="140"/>
        <v>406.5</v>
      </c>
      <c r="AD53" s="112">
        <f>RCF!C$13</f>
        <v>13.114000000000001</v>
      </c>
      <c r="AE53" s="108">
        <f t="shared" si="130"/>
        <v>670.7</v>
      </c>
      <c r="AF53" s="108">
        <f t="shared" si="130"/>
        <v>853.7</v>
      </c>
      <c r="AG53" s="108">
        <f t="shared" si="130"/>
        <v>1219.5</v>
      </c>
      <c r="AH53" s="99">
        <f t="shared" si="141"/>
        <v>407.2</v>
      </c>
      <c r="AI53" s="112">
        <f>RCF!C$25</f>
        <v>13.135999999999999</v>
      </c>
      <c r="AJ53" s="99">
        <f t="shared" si="142"/>
        <v>528.9</v>
      </c>
      <c r="AK53" s="112">
        <f>RCF!C$29</f>
        <v>17.064</v>
      </c>
      <c r="AL53" s="99">
        <f t="shared" si="143"/>
        <v>422.2</v>
      </c>
      <c r="AM53" s="112">
        <f>RCF!C$33</f>
        <v>13.62</v>
      </c>
      <c r="AN53" s="108">
        <f t="shared" si="131"/>
        <v>633.29999999999995</v>
      </c>
      <c r="AO53" s="99">
        <f t="shared" si="144"/>
        <v>425.8</v>
      </c>
      <c r="AP53" s="112">
        <f>RCF!C$35</f>
        <v>13.736000000000001</v>
      </c>
      <c r="AQ53" s="108">
        <f t="shared" si="153"/>
        <v>553.5</v>
      </c>
      <c r="AR53" s="108">
        <f t="shared" si="153"/>
        <v>617.4</v>
      </c>
      <c r="AS53" s="99">
        <f t="shared" si="145"/>
        <v>416.8</v>
      </c>
      <c r="AT53" s="112">
        <f>RCF!C$37</f>
        <v>13.448</v>
      </c>
      <c r="AU53" s="99">
        <f t="shared" si="146"/>
        <v>421</v>
      </c>
      <c r="AV53" s="112">
        <f>RCF!C$39</f>
        <v>13.581</v>
      </c>
      <c r="AW53" s="99">
        <f t="shared" si="147"/>
        <v>393.1</v>
      </c>
      <c r="AX53" s="112">
        <f>RCF!C$41</f>
        <v>12.682</v>
      </c>
    </row>
    <row r="54" spans="1:50" s="114" customFormat="1" x14ac:dyDescent="0.2">
      <c r="A54" s="133" t="s">
        <v>43</v>
      </c>
      <c r="B54" s="110" t="s">
        <v>59</v>
      </c>
      <c r="C54" s="111">
        <v>26</v>
      </c>
      <c r="D54" s="99">
        <f t="shared" si="125"/>
        <v>1209.5</v>
      </c>
      <c r="E54" s="112">
        <f>RCF!$C$43</f>
        <v>46.518000000000001</v>
      </c>
      <c r="F54" s="99">
        <f t="shared" si="133"/>
        <v>342.9</v>
      </c>
      <c r="G54" s="112">
        <f>RCF!C$5</f>
        <v>13.191000000000001</v>
      </c>
      <c r="H54" s="99">
        <f t="shared" si="134"/>
        <v>342.96600000000001</v>
      </c>
      <c r="I54" s="112">
        <f t="shared" si="135"/>
        <v>13.191000000000001</v>
      </c>
      <c r="J54" s="108">
        <f t="shared" si="151"/>
        <v>377.26260000000002</v>
      </c>
      <c r="K54" s="108">
        <f t="shared" si="151"/>
        <v>463.00410000000005</v>
      </c>
      <c r="L54" s="108">
        <f t="shared" si="151"/>
        <v>514.44900000000007</v>
      </c>
      <c r="M54" s="108">
        <f t="shared" si="151"/>
        <v>685.93200000000002</v>
      </c>
      <c r="N54" s="108">
        <f t="shared" si="151"/>
        <v>737.37689999999998</v>
      </c>
      <c r="O54" s="99">
        <f t="shared" si="136"/>
        <v>341.3</v>
      </c>
      <c r="P54" s="112">
        <f>RCF!C$7</f>
        <v>13.128</v>
      </c>
      <c r="Q54" s="108">
        <f t="shared" si="127"/>
        <v>443.6</v>
      </c>
      <c r="R54" s="108">
        <f t="shared" si="127"/>
        <v>511.9</v>
      </c>
      <c r="S54" s="99">
        <f t="shared" si="137"/>
        <v>333</v>
      </c>
      <c r="T54" s="112">
        <f>RCF!C$9</f>
        <v>12.808999999999999</v>
      </c>
      <c r="U54" s="99">
        <f t="shared" si="138"/>
        <v>333</v>
      </c>
      <c r="V54" s="112">
        <f t="shared" si="139"/>
        <v>12.808999999999999</v>
      </c>
      <c r="W54" s="108">
        <f t="shared" si="128"/>
        <v>366.3</v>
      </c>
      <c r="X54" s="108">
        <f t="shared" si="152"/>
        <v>456.3</v>
      </c>
      <c r="Y54" s="108">
        <f t="shared" si="152"/>
        <v>539.5</v>
      </c>
      <c r="Z54" s="108">
        <f t="shared" si="152"/>
        <v>489.6</v>
      </c>
      <c r="AA54" s="108">
        <f t="shared" si="152"/>
        <v>722.7</v>
      </c>
      <c r="AB54" s="108">
        <f t="shared" si="152"/>
        <v>999.1</v>
      </c>
      <c r="AC54" s="99">
        <f t="shared" si="140"/>
        <v>340.9</v>
      </c>
      <c r="AD54" s="112">
        <f>RCF!C$13</f>
        <v>13.114000000000001</v>
      </c>
      <c r="AE54" s="108">
        <f t="shared" si="130"/>
        <v>562.5</v>
      </c>
      <c r="AF54" s="108">
        <f t="shared" si="130"/>
        <v>715.9</v>
      </c>
      <c r="AG54" s="108">
        <f t="shared" si="130"/>
        <v>1022.7</v>
      </c>
      <c r="AH54" s="99">
        <f t="shared" si="141"/>
        <v>341.5</v>
      </c>
      <c r="AI54" s="112">
        <f>RCF!C$25</f>
        <v>13.135999999999999</v>
      </c>
      <c r="AJ54" s="99">
        <f t="shared" si="142"/>
        <v>443.6</v>
      </c>
      <c r="AK54" s="112">
        <f>RCF!C$29</f>
        <v>17.064</v>
      </c>
      <c r="AL54" s="99">
        <f t="shared" si="143"/>
        <v>354.1</v>
      </c>
      <c r="AM54" s="112">
        <f>RCF!C$33</f>
        <v>13.62</v>
      </c>
      <c r="AN54" s="108">
        <f t="shared" si="131"/>
        <v>531.1</v>
      </c>
      <c r="AO54" s="99">
        <f t="shared" si="144"/>
        <v>357.1</v>
      </c>
      <c r="AP54" s="112">
        <f>RCF!C$35</f>
        <v>13.736000000000001</v>
      </c>
      <c r="AQ54" s="108">
        <f t="shared" si="153"/>
        <v>464.2</v>
      </c>
      <c r="AR54" s="108">
        <f t="shared" si="153"/>
        <v>517.70000000000005</v>
      </c>
      <c r="AS54" s="99">
        <f t="shared" si="145"/>
        <v>349.6</v>
      </c>
      <c r="AT54" s="112">
        <f>RCF!C$37</f>
        <v>13.448</v>
      </c>
      <c r="AU54" s="99">
        <f t="shared" si="146"/>
        <v>353.1</v>
      </c>
      <c r="AV54" s="112">
        <f>RCF!C$39</f>
        <v>13.581</v>
      </c>
      <c r="AW54" s="99">
        <f t="shared" si="147"/>
        <v>329.7</v>
      </c>
      <c r="AX54" s="112">
        <f>RCF!C$41</f>
        <v>12.682</v>
      </c>
    </row>
    <row r="55" spans="1:50" s="114" customFormat="1" ht="25.5" x14ac:dyDescent="0.2">
      <c r="A55" s="134" t="s">
        <v>68</v>
      </c>
      <c r="B55" s="110" t="s">
        <v>60</v>
      </c>
      <c r="C55" s="111">
        <v>128</v>
      </c>
      <c r="D55" s="135">
        <f t="shared" si="125"/>
        <v>1635.6</v>
      </c>
      <c r="E55" s="136">
        <f>AX55</f>
        <v>12.778</v>
      </c>
      <c r="F55" s="99">
        <f t="shared" si="133"/>
        <v>1609.4</v>
      </c>
      <c r="G55" s="112">
        <f>RCF!F$5</f>
        <v>12.574</v>
      </c>
      <c r="H55" s="99">
        <f t="shared" si="134"/>
        <v>1609.472</v>
      </c>
      <c r="I55" s="112">
        <f t="shared" si="135"/>
        <v>12.574</v>
      </c>
      <c r="J55" s="108">
        <f t="shared" si="151"/>
        <v>1770.4192</v>
      </c>
      <c r="K55" s="108">
        <f t="shared" si="151"/>
        <v>2172.7872000000002</v>
      </c>
      <c r="L55" s="108">
        <f t="shared" si="151"/>
        <v>2414.2080000000001</v>
      </c>
      <c r="M55" s="108">
        <f t="shared" si="151"/>
        <v>3218.944</v>
      </c>
      <c r="N55" s="108">
        <f t="shared" si="151"/>
        <v>3460.3647999999998</v>
      </c>
      <c r="O55" s="99">
        <f t="shared" si="136"/>
        <v>1602</v>
      </c>
      <c r="P55" s="112">
        <f>RCF!F$7</f>
        <v>12.516</v>
      </c>
      <c r="Q55" s="108">
        <f t="shared" si="127"/>
        <v>2082.6</v>
      </c>
      <c r="R55" s="108">
        <f t="shared" si="127"/>
        <v>2403</v>
      </c>
      <c r="S55" s="99">
        <f t="shared" si="137"/>
        <v>1562.8</v>
      </c>
      <c r="T55" s="112">
        <f>RCF!F$9</f>
        <v>12.21</v>
      </c>
      <c r="U55" s="99">
        <f t="shared" si="138"/>
        <v>1562.8</v>
      </c>
      <c r="V55" s="112">
        <f t="shared" si="139"/>
        <v>12.21</v>
      </c>
      <c r="W55" s="108">
        <f t="shared" si="128"/>
        <v>1719</v>
      </c>
      <c r="X55" s="108">
        <f t="shared" si="152"/>
        <v>2141.1</v>
      </c>
      <c r="Y55" s="108">
        <f t="shared" si="152"/>
        <v>2531.9</v>
      </c>
      <c r="Z55" s="108">
        <f t="shared" si="152"/>
        <v>2297.4</v>
      </c>
      <c r="AA55" s="108">
        <f t="shared" si="152"/>
        <v>3391.4</v>
      </c>
      <c r="AB55" s="108">
        <f t="shared" si="152"/>
        <v>4688.6000000000004</v>
      </c>
      <c r="AC55" s="99">
        <f t="shared" si="140"/>
        <v>1598.4</v>
      </c>
      <c r="AD55" s="112">
        <f>RCF!F$13</f>
        <v>12.488</v>
      </c>
      <c r="AE55" s="108">
        <f t="shared" si="130"/>
        <v>2637.4</v>
      </c>
      <c r="AF55" s="108">
        <f t="shared" si="130"/>
        <v>3356.6</v>
      </c>
      <c r="AG55" s="108">
        <f t="shared" si="130"/>
        <v>4795.2</v>
      </c>
      <c r="AH55" s="99">
        <f t="shared" si="141"/>
        <v>1602.5</v>
      </c>
      <c r="AI55" s="112">
        <f>RCF!F$25</f>
        <v>12.52</v>
      </c>
      <c r="AJ55" s="99">
        <f t="shared" si="142"/>
        <v>2083</v>
      </c>
      <c r="AK55" s="112">
        <f>RCF!F$29</f>
        <v>16.274000000000001</v>
      </c>
      <c r="AL55" s="99">
        <f t="shared" si="143"/>
        <v>1661.8</v>
      </c>
      <c r="AM55" s="112">
        <f>RCF!F$33</f>
        <v>12.983000000000001</v>
      </c>
      <c r="AN55" s="108">
        <f t="shared" si="131"/>
        <v>2492.6999999999998</v>
      </c>
      <c r="AO55" s="99">
        <f t="shared" si="144"/>
        <v>1676</v>
      </c>
      <c r="AP55" s="112">
        <f>RCF!F$35</f>
        <v>13.093999999999999</v>
      </c>
      <c r="AQ55" s="108">
        <f t="shared" si="153"/>
        <v>2178.8000000000002</v>
      </c>
      <c r="AR55" s="108">
        <f t="shared" si="153"/>
        <v>2430.1999999999998</v>
      </c>
      <c r="AS55" s="99">
        <f t="shared" si="145"/>
        <v>1640.7</v>
      </c>
      <c r="AT55" s="112">
        <f>RCF!F$37</f>
        <v>12.818</v>
      </c>
      <c r="AU55" s="99">
        <f t="shared" si="146"/>
        <v>1657.2</v>
      </c>
      <c r="AV55" s="112">
        <f>RCF!F$39</f>
        <v>12.946999999999999</v>
      </c>
      <c r="AW55" s="99">
        <f t="shared" si="147"/>
        <v>1635.5</v>
      </c>
      <c r="AX55" s="112">
        <f>RCF!F$41</f>
        <v>12.778</v>
      </c>
    </row>
    <row r="56" spans="1:50" s="114" customFormat="1" ht="51" x14ac:dyDescent="0.2">
      <c r="A56" s="133" t="s">
        <v>38</v>
      </c>
      <c r="B56" s="110" t="s">
        <v>61</v>
      </c>
      <c r="C56" s="111">
        <v>294.60000000000002</v>
      </c>
      <c r="D56" s="99">
        <f t="shared" si="125"/>
        <v>13704.2</v>
      </c>
      <c r="E56" s="112">
        <f>RCF!$C$43</f>
        <v>46.518000000000001</v>
      </c>
      <c r="F56" s="99">
        <f t="shared" si="133"/>
        <v>3886</v>
      </c>
      <c r="G56" s="112">
        <f>RCF!C$5</f>
        <v>13.191000000000001</v>
      </c>
      <c r="H56" s="99">
        <f t="shared" si="134"/>
        <v>3886.0686000000005</v>
      </c>
      <c r="I56" s="112">
        <f t="shared" si="135"/>
        <v>13.191000000000001</v>
      </c>
      <c r="J56" s="108">
        <f t="shared" si="151"/>
        <v>4274.6754600000013</v>
      </c>
      <c r="K56" s="108">
        <f t="shared" si="151"/>
        <v>5246.192610000001</v>
      </c>
      <c r="L56" s="108">
        <f t="shared" si="151"/>
        <v>5829.1029000000008</v>
      </c>
      <c r="M56" s="108">
        <f t="shared" si="151"/>
        <v>7772.137200000001</v>
      </c>
      <c r="N56" s="108">
        <f t="shared" si="151"/>
        <v>8355.0474900000008</v>
      </c>
      <c r="O56" s="99">
        <f t="shared" si="136"/>
        <v>3867.5</v>
      </c>
      <c r="P56" s="112">
        <f>RCF!C$7</f>
        <v>13.128</v>
      </c>
      <c r="Q56" s="108">
        <f t="shared" si="127"/>
        <v>5027.7</v>
      </c>
      <c r="R56" s="108">
        <f t="shared" si="127"/>
        <v>5801.2</v>
      </c>
      <c r="S56" s="99">
        <f t="shared" si="137"/>
        <v>3773.5</v>
      </c>
      <c r="T56" s="112">
        <f>RCF!C$9</f>
        <v>12.808999999999999</v>
      </c>
      <c r="U56" s="99">
        <f t="shared" si="138"/>
        <v>3773.5</v>
      </c>
      <c r="V56" s="112">
        <f t="shared" si="139"/>
        <v>12.808999999999999</v>
      </c>
      <c r="W56" s="108">
        <f t="shared" si="128"/>
        <v>4150.8</v>
      </c>
      <c r="X56" s="108">
        <f t="shared" si="152"/>
        <v>5169.7</v>
      </c>
      <c r="Y56" s="108">
        <f t="shared" si="152"/>
        <v>6113.1</v>
      </c>
      <c r="Z56" s="108">
        <f t="shared" si="152"/>
        <v>5547.1</v>
      </c>
      <c r="AA56" s="108">
        <f t="shared" si="152"/>
        <v>8188.6</v>
      </c>
      <c r="AB56" s="108">
        <f t="shared" si="152"/>
        <v>11320.6</v>
      </c>
      <c r="AC56" s="99">
        <f t="shared" si="140"/>
        <v>3863.3</v>
      </c>
      <c r="AD56" s="112">
        <f>RCF!C$13</f>
        <v>13.114000000000001</v>
      </c>
      <c r="AE56" s="108">
        <f t="shared" si="130"/>
        <v>6374.4</v>
      </c>
      <c r="AF56" s="108">
        <f t="shared" si="130"/>
        <v>8112.9</v>
      </c>
      <c r="AG56" s="108">
        <f t="shared" si="130"/>
        <v>11589.9</v>
      </c>
      <c r="AH56" s="99">
        <f t="shared" si="141"/>
        <v>3869.8</v>
      </c>
      <c r="AI56" s="112">
        <f>RCF!C$25</f>
        <v>13.135999999999999</v>
      </c>
      <c r="AJ56" s="99">
        <f t="shared" si="142"/>
        <v>5027</v>
      </c>
      <c r="AK56" s="112">
        <f>RCF!C$29</f>
        <v>17.064</v>
      </c>
      <c r="AL56" s="99">
        <f t="shared" si="143"/>
        <v>4012.4</v>
      </c>
      <c r="AM56" s="112">
        <f>RCF!C$33</f>
        <v>13.62</v>
      </c>
      <c r="AN56" s="108">
        <f t="shared" si="131"/>
        <v>6018.6</v>
      </c>
      <c r="AO56" s="99">
        <f t="shared" si="144"/>
        <v>4046.6</v>
      </c>
      <c r="AP56" s="112">
        <f>RCF!C$35</f>
        <v>13.736000000000001</v>
      </c>
      <c r="AQ56" s="108">
        <f t="shared" si="153"/>
        <v>5260.5</v>
      </c>
      <c r="AR56" s="108">
        <f t="shared" si="153"/>
        <v>5867.5</v>
      </c>
      <c r="AS56" s="99">
        <f t="shared" si="145"/>
        <v>3961.7</v>
      </c>
      <c r="AT56" s="112">
        <f>RCF!C$37</f>
        <v>13.448</v>
      </c>
      <c r="AU56" s="99">
        <f t="shared" si="146"/>
        <v>4000.9</v>
      </c>
      <c r="AV56" s="112">
        <f>RCF!C$39</f>
        <v>13.581</v>
      </c>
      <c r="AW56" s="99">
        <f t="shared" si="147"/>
        <v>3736.1</v>
      </c>
      <c r="AX56" s="112">
        <f>RCF!C$41</f>
        <v>12.682</v>
      </c>
    </row>
    <row r="57" spans="1:50" s="114" customFormat="1" ht="25.5" x14ac:dyDescent="0.2">
      <c r="A57" s="133" t="s">
        <v>42</v>
      </c>
      <c r="B57" s="110" t="s">
        <v>62</v>
      </c>
      <c r="C57" s="111">
        <v>128</v>
      </c>
      <c r="D57" s="99">
        <f t="shared" si="125"/>
        <v>5954.3</v>
      </c>
      <c r="E57" s="112">
        <f>RCF!$C$43</f>
        <v>46.518000000000001</v>
      </c>
      <c r="F57" s="99">
        <f t="shared" si="133"/>
        <v>1688.4</v>
      </c>
      <c r="G57" s="112">
        <f>RCF!C$5</f>
        <v>13.191000000000001</v>
      </c>
      <c r="H57" s="99">
        <f t="shared" si="134"/>
        <v>1688.4480000000001</v>
      </c>
      <c r="I57" s="112">
        <f t="shared" si="135"/>
        <v>13.191000000000001</v>
      </c>
      <c r="J57" s="108">
        <f t="shared" si="151"/>
        <v>1857.2928000000002</v>
      </c>
      <c r="K57" s="108">
        <f t="shared" si="151"/>
        <v>2279.4048000000003</v>
      </c>
      <c r="L57" s="108">
        <f t="shared" si="151"/>
        <v>2532.672</v>
      </c>
      <c r="M57" s="108">
        <f t="shared" si="151"/>
        <v>3376.8960000000002</v>
      </c>
      <c r="N57" s="108">
        <f t="shared" si="151"/>
        <v>3630.1632</v>
      </c>
      <c r="O57" s="99">
        <f t="shared" si="136"/>
        <v>1680.3</v>
      </c>
      <c r="P57" s="112">
        <f>RCF!C$7</f>
        <v>13.128</v>
      </c>
      <c r="Q57" s="108">
        <f t="shared" si="127"/>
        <v>2184.3000000000002</v>
      </c>
      <c r="R57" s="108">
        <f t="shared" si="127"/>
        <v>2520.4</v>
      </c>
      <c r="S57" s="99">
        <f t="shared" si="137"/>
        <v>1639.5</v>
      </c>
      <c r="T57" s="112">
        <f>RCF!C$9</f>
        <v>12.808999999999999</v>
      </c>
      <c r="U57" s="99">
        <f t="shared" si="138"/>
        <v>1639.5</v>
      </c>
      <c r="V57" s="112">
        <f t="shared" si="139"/>
        <v>12.808999999999999</v>
      </c>
      <c r="W57" s="108">
        <f t="shared" si="128"/>
        <v>1803.4</v>
      </c>
      <c r="X57" s="108">
        <f t="shared" si="152"/>
        <v>2246.1999999999998</v>
      </c>
      <c r="Y57" s="108">
        <f t="shared" si="152"/>
        <v>2656.1</v>
      </c>
      <c r="Z57" s="108">
        <f t="shared" si="152"/>
        <v>2410.1</v>
      </c>
      <c r="AA57" s="108">
        <f t="shared" si="152"/>
        <v>3557.8</v>
      </c>
      <c r="AB57" s="108">
        <f t="shared" si="152"/>
        <v>4918.7</v>
      </c>
      <c r="AC57" s="99">
        <f t="shared" si="140"/>
        <v>1678.5</v>
      </c>
      <c r="AD57" s="112">
        <f>RCF!C$13</f>
        <v>13.114000000000001</v>
      </c>
      <c r="AE57" s="108">
        <f t="shared" si="130"/>
        <v>2769.5</v>
      </c>
      <c r="AF57" s="108">
        <f t="shared" si="130"/>
        <v>3524.9</v>
      </c>
      <c r="AG57" s="108">
        <f t="shared" si="130"/>
        <v>5035.5</v>
      </c>
      <c r="AH57" s="99">
        <f t="shared" si="141"/>
        <v>1681.4</v>
      </c>
      <c r="AI57" s="112">
        <f>RCF!C$25</f>
        <v>13.135999999999999</v>
      </c>
      <c r="AJ57" s="99">
        <f t="shared" si="142"/>
        <v>2184.1</v>
      </c>
      <c r="AK57" s="112">
        <f>RCF!C$29</f>
        <v>17.064</v>
      </c>
      <c r="AL57" s="99">
        <f t="shared" si="143"/>
        <v>1743.3</v>
      </c>
      <c r="AM57" s="112">
        <f>RCF!C$33</f>
        <v>13.62</v>
      </c>
      <c r="AN57" s="108">
        <f t="shared" si="131"/>
        <v>2614.9</v>
      </c>
      <c r="AO57" s="99">
        <f t="shared" si="144"/>
        <v>1758.2</v>
      </c>
      <c r="AP57" s="112">
        <f>RCF!C$35</f>
        <v>13.736000000000001</v>
      </c>
      <c r="AQ57" s="108">
        <f t="shared" si="153"/>
        <v>2285.6</v>
      </c>
      <c r="AR57" s="108">
        <f t="shared" si="153"/>
        <v>2549.3000000000002</v>
      </c>
      <c r="AS57" s="99">
        <f t="shared" si="145"/>
        <v>1721.3</v>
      </c>
      <c r="AT57" s="112">
        <f>RCF!C$37</f>
        <v>13.448</v>
      </c>
      <c r="AU57" s="99">
        <f t="shared" si="146"/>
        <v>1738.3</v>
      </c>
      <c r="AV57" s="112">
        <f>RCF!C$39</f>
        <v>13.581</v>
      </c>
      <c r="AW57" s="99">
        <f t="shared" si="147"/>
        <v>1623.2</v>
      </c>
      <c r="AX57" s="112">
        <f>RCF!C$41</f>
        <v>12.682</v>
      </c>
    </row>
    <row r="58" spans="1:50" x14ac:dyDescent="0.2">
      <c r="A58" s="137"/>
      <c r="B58" s="138"/>
      <c r="C58" s="139"/>
      <c r="D58" s="140"/>
      <c r="E58" s="141"/>
      <c r="F58" s="142"/>
      <c r="G58" s="141"/>
      <c r="H58" s="142"/>
      <c r="I58" s="141"/>
      <c r="J58" s="124"/>
      <c r="K58" s="124"/>
      <c r="L58" s="124"/>
      <c r="M58" s="124"/>
      <c r="N58" s="124"/>
      <c r="O58" s="140"/>
      <c r="P58" s="141"/>
      <c r="Q58" s="124"/>
      <c r="R58" s="124"/>
      <c r="S58" s="140"/>
      <c r="T58" s="141"/>
      <c r="U58" s="140"/>
      <c r="V58" s="141"/>
      <c r="W58" s="144"/>
      <c r="X58" s="144"/>
      <c r="Y58" s="144"/>
      <c r="Z58" s="144"/>
      <c r="AA58" s="144"/>
      <c r="AB58" s="144"/>
      <c r="AC58" s="143"/>
      <c r="AD58" s="140"/>
      <c r="AE58" s="144"/>
      <c r="AF58" s="144"/>
      <c r="AG58" s="144"/>
      <c r="AH58" s="140"/>
      <c r="AI58" s="140"/>
      <c r="AJ58" s="140"/>
      <c r="AK58" s="140"/>
      <c r="AL58" s="143"/>
      <c r="AM58" s="140"/>
      <c r="AN58" s="144"/>
      <c r="AO58" s="143"/>
      <c r="AP58" s="140"/>
      <c r="AQ58" s="144"/>
      <c r="AR58" s="144"/>
      <c r="AS58" s="143"/>
      <c r="AT58" s="140"/>
      <c r="AU58" s="143"/>
      <c r="AV58" s="140"/>
      <c r="AW58" s="121"/>
      <c r="AX58" s="122"/>
    </row>
    <row r="59" spans="1:50" x14ac:dyDescent="0.2">
      <c r="A59" s="71"/>
      <c r="B59" s="72" t="s">
        <v>143</v>
      </c>
      <c r="C59" s="73"/>
      <c r="D59" s="74"/>
      <c r="E59" s="75"/>
      <c r="F59" s="74"/>
      <c r="G59" s="75"/>
      <c r="H59" s="74"/>
      <c r="I59" s="75"/>
      <c r="J59" s="75"/>
      <c r="K59" s="75"/>
      <c r="L59" s="75"/>
      <c r="M59" s="75"/>
      <c r="N59" s="75"/>
      <c r="O59" s="74"/>
      <c r="P59" s="75"/>
      <c r="Q59" s="75"/>
      <c r="R59" s="75"/>
      <c r="S59" s="76"/>
      <c r="T59" s="75"/>
      <c r="U59" s="76"/>
      <c r="V59" s="75"/>
      <c r="W59" s="78"/>
      <c r="X59" s="77"/>
      <c r="Y59" s="78"/>
      <c r="Z59" s="78"/>
      <c r="AA59" s="78"/>
      <c r="AB59" s="78"/>
      <c r="AC59" s="76"/>
      <c r="AD59" s="75"/>
      <c r="AE59" s="74"/>
      <c r="AF59" s="74"/>
      <c r="AG59" s="79"/>
      <c r="AH59" s="74"/>
      <c r="AI59" s="74"/>
      <c r="AJ59" s="74"/>
      <c r="AK59" s="74"/>
      <c r="AL59" s="76"/>
      <c r="AM59" s="75"/>
      <c r="AN59" s="74"/>
      <c r="AO59" s="76"/>
      <c r="AP59" s="75"/>
      <c r="AQ59" s="74"/>
      <c r="AR59" s="74"/>
      <c r="AS59" s="74"/>
      <c r="AT59" s="75"/>
      <c r="AU59" s="74"/>
      <c r="AV59" s="75"/>
      <c r="AW59" s="75"/>
      <c r="AX59" s="168"/>
    </row>
    <row r="60" spans="1:50" x14ac:dyDescent="0.2">
      <c r="A60" s="126"/>
      <c r="B60" s="127"/>
      <c r="C60" s="169"/>
      <c r="D60" s="89"/>
      <c r="E60" s="129"/>
      <c r="F60" s="89"/>
      <c r="G60" s="129"/>
      <c r="H60" s="89"/>
      <c r="I60" s="129"/>
      <c r="J60" s="131"/>
      <c r="K60" s="131"/>
      <c r="L60" s="131"/>
      <c r="M60" s="131"/>
      <c r="N60" s="131"/>
      <c r="O60" s="89"/>
      <c r="P60" s="129"/>
      <c r="Q60" s="131"/>
      <c r="R60" s="131"/>
      <c r="S60" s="89"/>
      <c r="T60" s="129"/>
      <c r="U60" s="89"/>
      <c r="V60" s="129"/>
      <c r="W60" s="170"/>
      <c r="X60" s="170"/>
      <c r="Y60" s="170"/>
      <c r="Z60" s="170"/>
      <c r="AA60" s="170"/>
      <c r="AB60" s="170"/>
      <c r="AC60" s="130"/>
      <c r="AD60" s="129"/>
      <c r="AE60" s="131"/>
      <c r="AF60" s="131"/>
      <c r="AG60" s="131"/>
      <c r="AH60" s="171"/>
      <c r="AI60" s="129"/>
      <c r="AJ60" s="89"/>
      <c r="AK60" s="129"/>
      <c r="AL60" s="130"/>
      <c r="AM60" s="129"/>
      <c r="AN60" s="131"/>
      <c r="AO60" s="89"/>
      <c r="AP60" s="129"/>
      <c r="AQ60" s="131"/>
      <c r="AR60" s="131"/>
      <c r="AS60" s="89"/>
      <c r="AT60" s="129"/>
      <c r="AU60" s="89"/>
      <c r="AV60" s="129"/>
      <c r="AW60" s="89"/>
      <c r="AX60" s="129"/>
    </row>
    <row r="61" spans="1:50" x14ac:dyDescent="0.2">
      <c r="A61" s="185">
        <v>2713</v>
      </c>
      <c r="B61" s="187" t="s">
        <v>144</v>
      </c>
      <c r="C61" s="186">
        <v>23.2</v>
      </c>
      <c r="D61" s="173">
        <f t="shared" ref="D61:D73" si="154">ROUND(E61*C61,1)</f>
        <v>1079.2</v>
      </c>
      <c r="E61" s="174">
        <f>RCF!$C$43</f>
        <v>46.518000000000001</v>
      </c>
      <c r="F61" s="173">
        <f t="shared" ref="F61:F73" si="155">ROUNDDOWN($C61*G61,1)</f>
        <v>306</v>
      </c>
      <c r="G61" s="174">
        <f>RCF!C$5</f>
        <v>13.191000000000001</v>
      </c>
      <c r="H61" s="173">
        <f t="shared" ref="H61:H73" si="156">I61*C61</f>
        <v>306.03120000000001</v>
      </c>
      <c r="I61" s="174">
        <f t="shared" ref="I61:I73" si="157">G61</f>
        <v>13.191000000000001</v>
      </c>
      <c r="J61" s="175">
        <f t="shared" ref="J61:N73" si="158">$C61*$I61*J$6</f>
        <v>336.63432000000006</v>
      </c>
      <c r="K61" s="175">
        <f t="shared" si="158"/>
        <v>413.14212000000003</v>
      </c>
      <c r="L61" s="175">
        <f t="shared" si="158"/>
        <v>459.04680000000002</v>
      </c>
      <c r="M61" s="175">
        <f t="shared" si="158"/>
        <v>612.06240000000003</v>
      </c>
      <c r="N61" s="175">
        <f t="shared" si="158"/>
        <v>657.96708000000001</v>
      </c>
      <c r="O61" s="173">
        <f t="shared" ref="O61:O73" si="159">ROUNDDOWN($C61*P61,1)</f>
        <v>304.5</v>
      </c>
      <c r="P61" s="174">
        <f>RCF!C$7</f>
        <v>13.128</v>
      </c>
      <c r="Q61" s="175">
        <f t="shared" ref="Q61:R73" si="160">ROUNDDOWN($O61*Q$6,1)</f>
        <v>395.8</v>
      </c>
      <c r="R61" s="175">
        <f t="shared" si="160"/>
        <v>456.7</v>
      </c>
      <c r="S61" s="173">
        <f t="shared" ref="S61:S73" si="161">ROUNDDOWN($C61*T61,1)</f>
        <v>297.10000000000002</v>
      </c>
      <c r="T61" s="174">
        <f>RCF!C$9</f>
        <v>12.808999999999999</v>
      </c>
      <c r="U61" s="173">
        <f t="shared" ref="U61:U73" si="162">ROUNDDOWN($C61*V61,1)</f>
        <v>297.10000000000002</v>
      </c>
      <c r="V61" s="174">
        <f t="shared" ref="V61:V73" si="163">T61</f>
        <v>12.808999999999999</v>
      </c>
      <c r="W61" s="175">
        <f t="shared" ref="W61:W73" si="164">ROUNDDOWN($U61*W$6,1)</f>
        <v>326.8</v>
      </c>
      <c r="X61" s="175">
        <f t="shared" ref="X61:AB73" si="165">ROUND($C61*$V61*X$6,1)</f>
        <v>407.1</v>
      </c>
      <c r="Y61" s="175">
        <f t="shared" si="165"/>
        <v>481.4</v>
      </c>
      <c r="Z61" s="175">
        <f t="shared" si="165"/>
        <v>436.8</v>
      </c>
      <c r="AA61" s="175">
        <f t="shared" si="165"/>
        <v>644.9</v>
      </c>
      <c r="AB61" s="175">
        <f t="shared" si="165"/>
        <v>891.5</v>
      </c>
      <c r="AC61" s="173">
        <f t="shared" ref="AC61:AC73" si="166">ROUNDDOWN($C61*AD61,1)</f>
        <v>304.2</v>
      </c>
      <c r="AD61" s="174">
        <f>RCF!C$13</f>
        <v>13.114000000000001</v>
      </c>
      <c r="AE61" s="175">
        <f t="shared" ref="AE61:AG73" si="167">ROUND($AC61*AE$6,1)</f>
        <v>501.9</v>
      </c>
      <c r="AF61" s="175">
        <f t="shared" si="167"/>
        <v>638.79999999999995</v>
      </c>
      <c r="AG61" s="175">
        <f t="shared" si="167"/>
        <v>912.6</v>
      </c>
      <c r="AH61" s="173">
        <f t="shared" ref="AH61:AH73" si="168">ROUNDDOWN($C61*AI61,1)</f>
        <v>304.7</v>
      </c>
      <c r="AI61" s="174">
        <f>RCF!C$25</f>
        <v>13.135999999999999</v>
      </c>
      <c r="AJ61" s="173">
        <f t="shared" ref="AJ61:AJ73" si="169">ROUNDDOWN($C61*AK61,1)</f>
        <v>395.8</v>
      </c>
      <c r="AK61" s="174">
        <f>RCF!C$29</f>
        <v>17.064</v>
      </c>
      <c r="AL61" s="173">
        <f t="shared" ref="AL61:AL73" si="170">ROUNDDOWN($C61*AM61,1)</f>
        <v>315.89999999999998</v>
      </c>
      <c r="AM61" s="174">
        <f>RCF!C$33</f>
        <v>13.62</v>
      </c>
      <c r="AN61" s="175">
        <f t="shared" ref="AN61:AN73" si="171">ROUNDDOWN($AL61*AN$6,1)</f>
        <v>473.8</v>
      </c>
      <c r="AO61" s="173">
        <f t="shared" ref="AO61:AO73" si="172">ROUNDDOWN($C61*AP61,1)</f>
        <v>318.60000000000002</v>
      </c>
      <c r="AP61" s="174">
        <f>RCF!C$35</f>
        <v>13.736000000000001</v>
      </c>
      <c r="AQ61" s="175">
        <f t="shared" ref="AQ61:AR73" si="173">ROUNDDOWN($AO61*AQ$6,1)</f>
        <v>414.1</v>
      </c>
      <c r="AR61" s="175">
        <f t="shared" si="173"/>
        <v>461.9</v>
      </c>
      <c r="AS61" s="173">
        <f t="shared" ref="AS61:AS73" si="174">ROUNDDOWN($C61*AT61,1)</f>
        <v>311.89999999999998</v>
      </c>
      <c r="AT61" s="174">
        <f>RCF!C$37</f>
        <v>13.448</v>
      </c>
      <c r="AU61" s="173">
        <f t="shared" ref="AU61:AU73" si="175">ROUNDDOWN($C61*AV61,1)</f>
        <v>315</v>
      </c>
      <c r="AV61" s="174">
        <f>RCF!C$39</f>
        <v>13.581</v>
      </c>
      <c r="AW61" s="173">
        <f t="shared" ref="AW61:AW73" si="176">ROUNDDOWN($C61*AX61,1)</f>
        <v>294.2</v>
      </c>
      <c r="AX61" s="174">
        <f>RCF!C$41</f>
        <v>12.682</v>
      </c>
    </row>
    <row r="62" spans="1:50" ht="25.5" x14ac:dyDescent="0.2">
      <c r="A62" s="185">
        <v>2734</v>
      </c>
      <c r="B62" s="187" t="s">
        <v>145</v>
      </c>
      <c r="C62" s="186">
        <v>172.5</v>
      </c>
      <c r="D62" s="173">
        <f t="shared" si="154"/>
        <v>8024.4</v>
      </c>
      <c r="E62" s="174">
        <f>RCF!$C$43</f>
        <v>46.518000000000001</v>
      </c>
      <c r="F62" s="173">
        <f t="shared" si="155"/>
        <v>2275.4</v>
      </c>
      <c r="G62" s="174">
        <f>RCF!C$5</f>
        <v>13.191000000000001</v>
      </c>
      <c r="H62" s="173">
        <f t="shared" si="156"/>
        <v>2275.4475000000002</v>
      </c>
      <c r="I62" s="174">
        <f t="shared" si="157"/>
        <v>13.191000000000001</v>
      </c>
      <c r="J62" s="175">
        <f t="shared" si="158"/>
        <v>2502.9922500000002</v>
      </c>
      <c r="K62" s="175">
        <f t="shared" si="158"/>
        <v>3071.8541250000003</v>
      </c>
      <c r="L62" s="175">
        <f t="shared" si="158"/>
        <v>3413.1712500000003</v>
      </c>
      <c r="M62" s="175">
        <f t="shared" si="158"/>
        <v>4550.8950000000004</v>
      </c>
      <c r="N62" s="175">
        <f t="shared" si="158"/>
        <v>4892.212125</v>
      </c>
      <c r="O62" s="173">
        <f t="shared" si="159"/>
        <v>2264.5</v>
      </c>
      <c r="P62" s="174">
        <f>RCF!C$7</f>
        <v>13.128</v>
      </c>
      <c r="Q62" s="175">
        <f t="shared" si="160"/>
        <v>2943.8</v>
      </c>
      <c r="R62" s="175">
        <f t="shared" si="160"/>
        <v>3396.7</v>
      </c>
      <c r="S62" s="173">
        <f t="shared" si="161"/>
        <v>2209.5</v>
      </c>
      <c r="T62" s="174">
        <f>RCF!C$9</f>
        <v>12.808999999999999</v>
      </c>
      <c r="U62" s="173">
        <f t="shared" si="162"/>
        <v>2209.5</v>
      </c>
      <c r="V62" s="174">
        <f t="shared" si="163"/>
        <v>12.808999999999999</v>
      </c>
      <c r="W62" s="175">
        <f t="shared" si="164"/>
        <v>2430.4</v>
      </c>
      <c r="X62" s="175">
        <f t="shared" si="165"/>
        <v>3027.1</v>
      </c>
      <c r="Y62" s="175">
        <f t="shared" si="165"/>
        <v>3579.5</v>
      </c>
      <c r="Z62" s="175">
        <f t="shared" si="165"/>
        <v>3248</v>
      </c>
      <c r="AA62" s="175">
        <f t="shared" si="165"/>
        <v>4794.7</v>
      </c>
      <c r="AB62" s="175">
        <f t="shared" si="165"/>
        <v>6628.7</v>
      </c>
      <c r="AC62" s="173">
        <f t="shared" si="166"/>
        <v>2262.1</v>
      </c>
      <c r="AD62" s="174">
        <f>RCF!C$13</f>
        <v>13.114000000000001</v>
      </c>
      <c r="AE62" s="175">
        <f t="shared" si="167"/>
        <v>3732.5</v>
      </c>
      <c r="AF62" s="175">
        <f t="shared" si="167"/>
        <v>4750.3999999999996</v>
      </c>
      <c r="AG62" s="175">
        <f t="shared" si="167"/>
        <v>6786.3</v>
      </c>
      <c r="AH62" s="173">
        <f t="shared" si="168"/>
        <v>2265.9</v>
      </c>
      <c r="AI62" s="174">
        <f>RCF!C$25</f>
        <v>13.135999999999999</v>
      </c>
      <c r="AJ62" s="173">
        <f t="shared" si="169"/>
        <v>2943.5</v>
      </c>
      <c r="AK62" s="174">
        <f>RCF!C$29</f>
        <v>17.064</v>
      </c>
      <c r="AL62" s="173">
        <f t="shared" si="170"/>
        <v>2349.4</v>
      </c>
      <c r="AM62" s="174">
        <f>RCF!C$33</f>
        <v>13.62</v>
      </c>
      <c r="AN62" s="175">
        <f t="shared" si="171"/>
        <v>3524.1</v>
      </c>
      <c r="AO62" s="173">
        <f t="shared" si="172"/>
        <v>2369.4</v>
      </c>
      <c r="AP62" s="174">
        <f>RCF!C$35</f>
        <v>13.736000000000001</v>
      </c>
      <c r="AQ62" s="175">
        <f t="shared" si="173"/>
        <v>3080.2</v>
      </c>
      <c r="AR62" s="175">
        <f t="shared" si="173"/>
        <v>3435.6</v>
      </c>
      <c r="AS62" s="173">
        <f t="shared" si="174"/>
        <v>2319.6999999999998</v>
      </c>
      <c r="AT62" s="174">
        <f>RCF!C$37</f>
        <v>13.448</v>
      </c>
      <c r="AU62" s="173">
        <f t="shared" si="175"/>
        <v>2342.6999999999998</v>
      </c>
      <c r="AV62" s="174">
        <f>RCF!C$39</f>
        <v>13.581</v>
      </c>
      <c r="AW62" s="173">
        <f t="shared" si="176"/>
        <v>2187.6</v>
      </c>
      <c r="AX62" s="174">
        <f>RCF!C$41</f>
        <v>12.682</v>
      </c>
    </row>
    <row r="63" spans="1:50" x14ac:dyDescent="0.2">
      <c r="A63" s="185">
        <v>6020</v>
      </c>
      <c r="B63" s="187" t="s">
        <v>146</v>
      </c>
      <c r="C63" s="186">
        <v>133.19999999999999</v>
      </c>
      <c r="D63" s="173">
        <f t="shared" si="154"/>
        <v>6196.2</v>
      </c>
      <c r="E63" s="174">
        <f>RCF!$C$43</f>
        <v>46.518000000000001</v>
      </c>
      <c r="F63" s="173">
        <f t="shared" si="155"/>
        <v>1757</v>
      </c>
      <c r="G63" s="174">
        <f>RCF!C$5</f>
        <v>13.191000000000001</v>
      </c>
      <c r="H63" s="173">
        <f t="shared" si="156"/>
        <v>1757.0411999999999</v>
      </c>
      <c r="I63" s="174">
        <f t="shared" si="157"/>
        <v>13.191000000000001</v>
      </c>
      <c r="J63" s="175">
        <f t="shared" si="158"/>
        <v>1932.74532</v>
      </c>
      <c r="K63" s="175">
        <f t="shared" si="158"/>
        <v>2372.0056199999999</v>
      </c>
      <c r="L63" s="175">
        <f t="shared" si="158"/>
        <v>2635.5617999999999</v>
      </c>
      <c r="M63" s="175">
        <f t="shared" si="158"/>
        <v>3514.0823999999998</v>
      </c>
      <c r="N63" s="175">
        <f t="shared" si="158"/>
        <v>3777.6385799999998</v>
      </c>
      <c r="O63" s="173">
        <f t="shared" si="159"/>
        <v>1748.6</v>
      </c>
      <c r="P63" s="174">
        <f>RCF!C$7</f>
        <v>13.128</v>
      </c>
      <c r="Q63" s="175">
        <f t="shared" si="160"/>
        <v>2273.1</v>
      </c>
      <c r="R63" s="175">
        <f t="shared" si="160"/>
        <v>2622.9</v>
      </c>
      <c r="S63" s="173">
        <f t="shared" si="161"/>
        <v>1706.1</v>
      </c>
      <c r="T63" s="174">
        <f>RCF!C$9</f>
        <v>12.808999999999999</v>
      </c>
      <c r="U63" s="173">
        <f t="shared" si="162"/>
        <v>1706.1</v>
      </c>
      <c r="V63" s="174">
        <f t="shared" si="163"/>
        <v>12.808999999999999</v>
      </c>
      <c r="W63" s="175">
        <f t="shared" si="164"/>
        <v>1876.7</v>
      </c>
      <c r="X63" s="175">
        <f t="shared" si="165"/>
        <v>2337.4</v>
      </c>
      <c r="Y63" s="175">
        <f t="shared" si="165"/>
        <v>2764</v>
      </c>
      <c r="Z63" s="175">
        <f t="shared" si="165"/>
        <v>2508.1</v>
      </c>
      <c r="AA63" s="175">
        <f t="shared" si="165"/>
        <v>3702.4</v>
      </c>
      <c r="AB63" s="175">
        <f t="shared" si="165"/>
        <v>5118.5</v>
      </c>
      <c r="AC63" s="173">
        <f t="shared" si="166"/>
        <v>1746.7</v>
      </c>
      <c r="AD63" s="174">
        <f>RCF!C$13</f>
        <v>13.114000000000001</v>
      </c>
      <c r="AE63" s="175">
        <f t="shared" si="167"/>
        <v>2882.1</v>
      </c>
      <c r="AF63" s="175">
        <f t="shared" si="167"/>
        <v>3668.1</v>
      </c>
      <c r="AG63" s="175">
        <f t="shared" si="167"/>
        <v>5240.1000000000004</v>
      </c>
      <c r="AH63" s="173">
        <f t="shared" si="168"/>
        <v>1749.7</v>
      </c>
      <c r="AI63" s="174">
        <f>RCF!C$25</f>
        <v>13.135999999999999</v>
      </c>
      <c r="AJ63" s="173">
        <f t="shared" si="169"/>
        <v>2272.9</v>
      </c>
      <c r="AK63" s="174">
        <f>RCF!C$29</f>
        <v>17.064</v>
      </c>
      <c r="AL63" s="173">
        <f t="shared" si="170"/>
        <v>1814.1</v>
      </c>
      <c r="AM63" s="174">
        <f>RCF!C$33</f>
        <v>13.62</v>
      </c>
      <c r="AN63" s="175">
        <f t="shared" si="171"/>
        <v>2721.1</v>
      </c>
      <c r="AO63" s="173">
        <f t="shared" si="172"/>
        <v>1829.6</v>
      </c>
      <c r="AP63" s="174">
        <f>RCF!C$35</f>
        <v>13.736000000000001</v>
      </c>
      <c r="AQ63" s="175">
        <f t="shared" si="173"/>
        <v>2378.4</v>
      </c>
      <c r="AR63" s="175">
        <f t="shared" si="173"/>
        <v>2652.9</v>
      </c>
      <c r="AS63" s="173">
        <f t="shared" si="174"/>
        <v>1791.2</v>
      </c>
      <c r="AT63" s="174">
        <f>RCF!C$37</f>
        <v>13.448</v>
      </c>
      <c r="AU63" s="173">
        <f t="shared" si="175"/>
        <v>1808.9</v>
      </c>
      <c r="AV63" s="174">
        <f>RCF!C$39</f>
        <v>13.581</v>
      </c>
      <c r="AW63" s="173">
        <f t="shared" si="176"/>
        <v>1689.2</v>
      </c>
      <c r="AX63" s="174">
        <f>RCF!C$41</f>
        <v>12.682</v>
      </c>
    </row>
    <row r="64" spans="1:50" x14ac:dyDescent="0.2">
      <c r="A64" s="185">
        <v>6021</v>
      </c>
      <c r="B64" s="187" t="s">
        <v>147</v>
      </c>
      <c r="C64" s="186">
        <v>153.1</v>
      </c>
      <c r="D64" s="173">
        <f t="shared" si="154"/>
        <v>7121.9</v>
      </c>
      <c r="E64" s="174">
        <f>RCF!$C$43</f>
        <v>46.518000000000001</v>
      </c>
      <c r="F64" s="173">
        <f t="shared" si="155"/>
        <v>2019.5</v>
      </c>
      <c r="G64" s="174">
        <f>RCF!C$5</f>
        <v>13.191000000000001</v>
      </c>
      <c r="H64" s="173">
        <f t="shared" si="156"/>
        <v>2019.5421000000001</v>
      </c>
      <c r="I64" s="174">
        <f t="shared" si="157"/>
        <v>13.191000000000001</v>
      </c>
      <c r="J64" s="175">
        <f t="shared" si="158"/>
        <v>2221.4963100000004</v>
      </c>
      <c r="K64" s="175">
        <f t="shared" si="158"/>
        <v>2726.3818350000001</v>
      </c>
      <c r="L64" s="175">
        <f t="shared" si="158"/>
        <v>3029.31315</v>
      </c>
      <c r="M64" s="175">
        <f t="shared" si="158"/>
        <v>4039.0842000000002</v>
      </c>
      <c r="N64" s="175">
        <f t="shared" si="158"/>
        <v>4342.0155150000001</v>
      </c>
      <c r="O64" s="173">
        <f t="shared" si="159"/>
        <v>2009.8</v>
      </c>
      <c r="P64" s="174">
        <f>RCF!C$7</f>
        <v>13.128</v>
      </c>
      <c r="Q64" s="175">
        <f t="shared" si="160"/>
        <v>2612.6999999999998</v>
      </c>
      <c r="R64" s="175">
        <f t="shared" si="160"/>
        <v>3014.7</v>
      </c>
      <c r="S64" s="173">
        <f t="shared" si="161"/>
        <v>1961</v>
      </c>
      <c r="T64" s="174">
        <f>RCF!C$9</f>
        <v>12.808999999999999</v>
      </c>
      <c r="U64" s="173">
        <f t="shared" si="162"/>
        <v>1961</v>
      </c>
      <c r="V64" s="174">
        <f t="shared" si="163"/>
        <v>12.808999999999999</v>
      </c>
      <c r="W64" s="175">
        <f t="shared" si="164"/>
        <v>2157.1</v>
      </c>
      <c r="X64" s="175">
        <f t="shared" si="165"/>
        <v>2686.6</v>
      </c>
      <c r="Y64" s="175">
        <f t="shared" si="165"/>
        <v>3176.9</v>
      </c>
      <c r="Z64" s="175">
        <f t="shared" si="165"/>
        <v>2882.8</v>
      </c>
      <c r="AA64" s="175">
        <f t="shared" si="165"/>
        <v>4255.5</v>
      </c>
      <c r="AB64" s="175">
        <f t="shared" si="165"/>
        <v>5883.2</v>
      </c>
      <c r="AC64" s="173">
        <f t="shared" si="166"/>
        <v>2007.7</v>
      </c>
      <c r="AD64" s="174">
        <f>RCF!C$13</f>
        <v>13.114000000000001</v>
      </c>
      <c r="AE64" s="175">
        <f t="shared" si="167"/>
        <v>3312.7</v>
      </c>
      <c r="AF64" s="175">
        <f t="shared" si="167"/>
        <v>4216.2</v>
      </c>
      <c r="AG64" s="175">
        <f t="shared" si="167"/>
        <v>6023.1</v>
      </c>
      <c r="AH64" s="173">
        <f t="shared" si="168"/>
        <v>2011.1</v>
      </c>
      <c r="AI64" s="174">
        <f>RCF!C$25</f>
        <v>13.135999999999999</v>
      </c>
      <c r="AJ64" s="173">
        <f t="shared" si="169"/>
        <v>2612.4</v>
      </c>
      <c r="AK64" s="174">
        <f>RCF!C$29</f>
        <v>17.064</v>
      </c>
      <c r="AL64" s="173">
        <f t="shared" si="170"/>
        <v>2085.1999999999998</v>
      </c>
      <c r="AM64" s="174">
        <f>RCF!C$33</f>
        <v>13.62</v>
      </c>
      <c r="AN64" s="175">
        <f t="shared" si="171"/>
        <v>3127.8</v>
      </c>
      <c r="AO64" s="173">
        <f t="shared" si="172"/>
        <v>2102.9</v>
      </c>
      <c r="AP64" s="174">
        <f>RCF!C$35</f>
        <v>13.736000000000001</v>
      </c>
      <c r="AQ64" s="175">
        <f t="shared" si="173"/>
        <v>2733.7</v>
      </c>
      <c r="AR64" s="175">
        <f t="shared" si="173"/>
        <v>3049.2</v>
      </c>
      <c r="AS64" s="173">
        <f t="shared" si="174"/>
        <v>2058.8000000000002</v>
      </c>
      <c r="AT64" s="174">
        <f>RCF!C$37</f>
        <v>13.448</v>
      </c>
      <c r="AU64" s="173">
        <f t="shared" si="175"/>
        <v>2079.1999999999998</v>
      </c>
      <c r="AV64" s="174">
        <f>RCF!C$39</f>
        <v>13.581</v>
      </c>
      <c r="AW64" s="173">
        <f t="shared" si="176"/>
        <v>1941.6</v>
      </c>
      <c r="AX64" s="174">
        <f>RCF!C$41</f>
        <v>12.682</v>
      </c>
    </row>
    <row r="65" spans="1:50" x14ac:dyDescent="0.2">
      <c r="A65" s="185">
        <v>6022</v>
      </c>
      <c r="B65" s="187" t="s">
        <v>148</v>
      </c>
      <c r="C65" s="186">
        <v>122.2</v>
      </c>
      <c r="D65" s="173">
        <f t="shared" si="154"/>
        <v>5684.5</v>
      </c>
      <c r="E65" s="174">
        <f>RCF!$C$43</f>
        <v>46.518000000000001</v>
      </c>
      <c r="F65" s="173">
        <f t="shared" si="155"/>
        <v>1611.9</v>
      </c>
      <c r="G65" s="174">
        <f>RCF!C$5</f>
        <v>13.191000000000001</v>
      </c>
      <c r="H65" s="173">
        <f t="shared" si="156"/>
        <v>1611.9402000000002</v>
      </c>
      <c r="I65" s="174">
        <f t="shared" si="157"/>
        <v>13.191000000000001</v>
      </c>
      <c r="J65" s="175">
        <f t="shared" si="158"/>
        <v>1773.1342200000004</v>
      </c>
      <c r="K65" s="175">
        <f t="shared" si="158"/>
        <v>2176.1192700000006</v>
      </c>
      <c r="L65" s="175">
        <f t="shared" si="158"/>
        <v>2417.9103000000005</v>
      </c>
      <c r="M65" s="175">
        <f t="shared" si="158"/>
        <v>3223.8804000000005</v>
      </c>
      <c r="N65" s="175">
        <f t="shared" si="158"/>
        <v>3465.6714300000003</v>
      </c>
      <c r="O65" s="173">
        <f t="shared" si="159"/>
        <v>1604.2</v>
      </c>
      <c r="P65" s="174">
        <f>RCF!C$7</f>
        <v>13.128</v>
      </c>
      <c r="Q65" s="175">
        <f t="shared" si="160"/>
        <v>2085.4</v>
      </c>
      <c r="R65" s="175">
        <f t="shared" si="160"/>
        <v>2406.3000000000002</v>
      </c>
      <c r="S65" s="173">
        <f t="shared" si="161"/>
        <v>1565.2</v>
      </c>
      <c r="T65" s="174">
        <f>RCF!C$9</f>
        <v>12.808999999999999</v>
      </c>
      <c r="U65" s="173">
        <f t="shared" si="162"/>
        <v>1565.2</v>
      </c>
      <c r="V65" s="174">
        <f t="shared" si="163"/>
        <v>12.808999999999999</v>
      </c>
      <c r="W65" s="175">
        <f t="shared" si="164"/>
        <v>1721.7</v>
      </c>
      <c r="X65" s="175">
        <f t="shared" si="165"/>
        <v>2144.4</v>
      </c>
      <c r="Y65" s="175">
        <f t="shared" si="165"/>
        <v>2535.6999999999998</v>
      </c>
      <c r="Z65" s="175">
        <f t="shared" si="165"/>
        <v>2300.9</v>
      </c>
      <c r="AA65" s="175">
        <f t="shared" si="165"/>
        <v>3396.6</v>
      </c>
      <c r="AB65" s="175">
        <f t="shared" si="165"/>
        <v>4695.8</v>
      </c>
      <c r="AC65" s="173">
        <f t="shared" si="166"/>
        <v>1602.5</v>
      </c>
      <c r="AD65" s="174">
        <f>RCF!C$13</f>
        <v>13.114000000000001</v>
      </c>
      <c r="AE65" s="175">
        <f t="shared" si="167"/>
        <v>2644.1</v>
      </c>
      <c r="AF65" s="175">
        <f t="shared" si="167"/>
        <v>3365.3</v>
      </c>
      <c r="AG65" s="175">
        <f t="shared" si="167"/>
        <v>4807.5</v>
      </c>
      <c r="AH65" s="173">
        <f t="shared" si="168"/>
        <v>1605.2</v>
      </c>
      <c r="AI65" s="174">
        <f>RCF!C$25</f>
        <v>13.135999999999999</v>
      </c>
      <c r="AJ65" s="173">
        <f t="shared" si="169"/>
        <v>2085.1999999999998</v>
      </c>
      <c r="AK65" s="174">
        <f>RCF!C$29</f>
        <v>17.064</v>
      </c>
      <c r="AL65" s="173">
        <f t="shared" si="170"/>
        <v>1664.3</v>
      </c>
      <c r="AM65" s="174">
        <f>RCF!C$33</f>
        <v>13.62</v>
      </c>
      <c r="AN65" s="175">
        <f t="shared" si="171"/>
        <v>2496.4</v>
      </c>
      <c r="AO65" s="173">
        <f t="shared" si="172"/>
        <v>1678.5</v>
      </c>
      <c r="AP65" s="174">
        <f>RCF!C$35</f>
        <v>13.736000000000001</v>
      </c>
      <c r="AQ65" s="175">
        <f t="shared" si="173"/>
        <v>2182</v>
      </c>
      <c r="AR65" s="175">
        <f t="shared" si="173"/>
        <v>2433.8000000000002</v>
      </c>
      <c r="AS65" s="173">
        <f t="shared" si="174"/>
        <v>1643.3</v>
      </c>
      <c r="AT65" s="174">
        <f>RCF!C$37</f>
        <v>13.448</v>
      </c>
      <c r="AU65" s="173">
        <f t="shared" si="175"/>
        <v>1659.5</v>
      </c>
      <c r="AV65" s="174">
        <f>RCF!C$39</f>
        <v>13.581</v>
      </c>
      <c r="AW65" s="173">
        <f t="shared" si="176"/>
        <v>1549.7</v>
      </c>
      <c r="AX65" s="174">
        <f>RCF!C$41</f>
        <v>12.682</v>
      </c>
    </row>
    <row r="66" spans="1:50" x14ac:dyDescent="0.2">
      <c r="A66" s="185">
        <v>6023</v>
      </c>
      <c r="B66" s="187" t="s">
        <v>149</v>
      </c>
      <c r="C66" s="186">
        <v>238.8</v>
      </c>
      <c r="D66" s="173">
        <f t="shared" si="154"/>
        <v>11108.5</v>
      </c>
      <c r="E66" s="174">
        <f>RCF!$C$43</f>
        <v>46.518000000000001</v>
      </c>
      <c r="F66" s="173">
        <f t="shared" si="155"/>
        <v>3150</v>
      </c>
      <c r="G66" s="174">
        <f>RCF!C$5</f>
        <v>13.191000000000001</v>
      </c>
      <c r="H66" s="173">
        <f t="shared" si="156"/>
        <v>3150.0108000000005</v>
      </c>
      <c r="I66" s="174">
        <f t="shared" si="157"/>
        <v>13.191000000000001</v>
      </c>
      <c r="J66" s="175">
        <f t="shared" si="158"/>
        <v>3465.0118800000009</v>
      </c>
      <c r="K66" s="175">
        <f t="shared" si="158"/>
        <v>4252.5145800000009</v>
      </c>
      <c r="L66" s="175">
        <f t="shared" si="158"/>
        <v>4725.0162000000009</v>
      </c>
      <c r="M66" s="175">
        <f t="shared" si="158"/>
        <v>6300.0216000000009</v>
      </c>
      <c r="N66" s="175">
        <f t="shared" si="158"/>
        <v>6772.5232200000009</v>
      </c>
      <c r="O66" s="173">
        <f t="shared" si="159"/>
        <v>3134.9</v>
      </c>
      <c r="P66" s="174">
        <f>RCF!C$7</f>
        <v>13.128</v>
      </c>
      <c r="Q66" s="175">
        <f t="shared" si="160"/>
        <v>4075.3</v>
      </c>
      <c r="R66" s="175">
        <f t="shared" si="160"/>
        <v>4702.3</v>
      </c>
      <c r="S66" s="173">
        <f t="shared" si="161"/>
        <v>3058.7</v>
      </c>
      <c r="T66" s="174">
        <f>RCF!C$9</f>
        <v>12.808999999999999</v>
      </c>
      <c r="U66" s="173">
        <f t="shared" si="162"/>
        <v>3058.7</v>
      </c>
      <c r="V66" s="174">
        <f t="shared" si="163"/>
        <v>12.808999999999999</v>
      </c>
      <c r="W66" s="175">
        <f t="shared" si="164"/>
        <v>3364.5</v>
      </c>
      <c r="X66" s="175">
        <f t="shared" si="165"/>
        <v>4190.5</v>
      </c>
      <c r="Y66" s="175">
        <f t="shared" si="165"/>
        <v>4955.2</v>
      </c>
      <c r="Z66" s="175">
        <f t="shared" si="165"/>
        <v>4496.3999999999996</v>
      </c>
      <c r="AA66" s="175">
        <f t="shared" si="165"/>
        <v>6637.6</v>
      </c>
      <c r="AB66" s="175">
        <f t="shared" si="165"/>
        <v>9176.4</v>
      </c>
      <c r="AC66" s="173">
        <f t="shared" si="166"/>
        <v>3131.6</v>
      </c>
      <c r="AD66" s="174">
        <f>RCF!C$13</f>
        <v>13.114000000000001</v>
      </c>
      <c r="AE66" s="175">
        <f t="shared" si="167"/>
        <v>5167.1000000000004</v>
      </c>
      <c r="AF66" s="175">
        <f t="shared" si="167"/>
        <v>6576.4</v>
      </c>
      <c r="AG66" s="175">
        <f t="shared" si="167"/>
        <v>9394.7999999999993</v>
      </c>
      <c r="AH66" s="173">
        <f t="shared" si="168"/>
        <v>3136.8</v>
      </c>
      <c r="AI66" s="174">
        <f>RCF!C$25</f>
        <v>13.135999999999999</v>
      </c>
      <c r="AJ66" s="173">
        <f t="shared" si="169"/>
        <v>4074.8</v>
      </c>
      <c r="AK66" s="174">
        <f>RCF!C$29</f>
        <v>17.064</v>
      </c>
      <c r="AL66" s="173">
        <f t="shared" si="170"/>
        <v>3252.4</v>
      </c>
      <c r="AM66" s="174">
        <f>RCF!C$33</f>
        <v>13.62</v>
      </c>
      <c r="AN66" s="175">
        <f t="shared" si="171"/>
        <v>4878.6000000000004</v>
      </c>
      <c r="AO66" s="173">
        <f t="shared" si="172"/>
        <v>3280.1</v>
      </c>
      <c r="AP66" s="174">
        <f>RCF!C$35</f>
        <v>13.736000000000001</v>
      </c>
      <c r="AQ66" s="175">
        <f t="shared" si="173"/>
        <v>4264.1000000000004</v>
      </c>
      <c r="AR66" s="175">
        <f t="shared" si="173"/>
        <v>4756.1000000000004</v>
      </c>
      <c r="AS66" s="173">
        <f t="shared" si="174"/>
        <v>3211.3</v>
      </c>
      <c r="AT66" s="174">
        <f>RCF!C$37</f>
        <v>13.448</v>
      </c>
      <c r="AU66" s="173">
        <f t="shared" si="175"/>
        <v>3243.1</v>
      </c>
      <c r="AV66" s="174">
        <f>RCF!C$39</f>
        <v>13.581</v>
      </c>
      <c r="AW66" s="173">
        <f t="shared" si="176"/>
        <v>3028.4</v>
      </c>
      <c r="AX66" s="174">
        <f>RCF!C$41</f>
        <v>12.682</v>
      </c>
    </row>
    <row r="67" spans="1:50" ht="51" x14ac:dyDescent="0.2">
      <c r="A67" s="185">
        <v>6018</v>
      </c>
      <c r="B67" s="187" t="s">
        <v>150</v>
      </c>
      <c r="C67" s="186">
        <v>600</v>
      </c>
      <c r="D67" s="173">
        <f t="shared" si="154"/>
        <v>27910.799999999999</v>
      </c>
      <c r="E67" s="174">
        <f>RCF!$C$43</f>
        <v>46.518000000000001</v>
      </c>
      <c r="F67" s="173">
        <f t="shared" si="155"/>
        <v>7914.6</v>
      </c>
      <c r="G67" s="174">
        <f>RCF!C$5</f>
        <v>13.191000000000001</v>
      </c>
      <c r="H67" s="173">
        <f t="shared" si="156"/>
        <v>7914.6</v>
      </c>
      <c r="I67" s="174">
        <f t="shared" si="157"/>
        <v>13.191000000000001</v>
      </c>
      <c r="J67" s="175">
        <f t="shared" si="158"/>
        <v>8706.0600000000013</v>
      </c>
      <c r="K67" s="175">
        <f t="shared" si="158"/>
        <v>10684.710000000001</v>
      </c>
      <c r="L67" s="175">
        <f t="shared" si="158"/>
        <v>11871.900000000001</v>
      </c>
      <c r="M67" s="175">
        <f t="shared" si="158"/>
        <v>15829.2</v>
      </c>
      <c r="N67" s="175">
        <f t="shared" si="158"/>
        <v>17016.39</v>
      </c>
      <c r="O67" s="173">
        <f t="shared" si="159"/>
        <v>7876.8</v>
      </c>
      <c r="P67" s="174">
        <f>RCF!C$7</f>
        <v>13.128</v>
      </c>
      <c r="Q67" s="175">
        <f t="shared" si="160"/>
        <v>10239.799999999999</v>
      </c>
      <c r="R67" s="175">
        <f t="shared" si="160"/>
        <v>11815.2</v>
      </c>
      <c r="S67" s="173">
        <f t="shared" si="161"/>
        <v>7685.4</v>
      </c>
      <c r="T67" s="174">
        <f>RCF!C$9</f>
        <v>12.808999999999999</v>
      </c>
      <c r="U67" s="173">
        <f t="shared" si="162"/>
        <v>7685.4</v>
      </c>
      <c r="V67" s="174">
        <f t="shared" si="163"/>
        <v>12.808999999999999</v>
      </c>
      <c r="W67" s="175">
        <f t="shared" si="164"/>
        <v>8453.9</v>
      </c>
      <c r="X67" s="175">
        <f t="shared" si="165"/>
        <v>10529</v>
      </c>
      <c r="Y67" s="175">
        <f t="shared" si="165"/>
        <v>12450.3</v>
      </c>
      <c r="Z67" s="175">
        <f t="shared" si="165"/>
        <v>11297.5</v>
      </c>
      <c r="AA67" s="175">
        <f t="shared" si="165"/>
        <v>16677.3</v>
      </c>
      <c r="AB67" s="175">
        <f t="shared" si="165"/>
        <v>23056.2</v>
      </c>
      <c r="AC67" s="173">
        <f t="shared" si="166"/>
        <v>7868.4</v>
      </c>
      <c r="AD67" s="174">
        <f>RCF!C$13</f>
        <v>13.114000000000001</v>
      </c>
      <c r="AE67" s="175">
        <f t="shared" si="167"/>
        <v>12982.9</v>
      </c>
      <c r="AF67" s="175">
        <f t="shared" si="167"/>
        <v>16523.599999999999</v>
      </c>
      <c r="AG67" s="175">
        <f t="shared" si="167"/>
        <v>23605.200000000001</v>
      </c>
      <c r="AH67" s="173">
        <f t="shared" si="168"/>
        <v>7881.6</v>
      </c>
      <c r="AI67" s="174">
        <f>RCF!C$25</f>
        <v>13.135999999999999</v>
      </c>
      <c r="AJ67" s="173">
        <f t="shared" si="169"/>
        <v>10238.4</v>
      </c>
      <c r="AK67" s="174">
        <f>RCF!C$29</f>
        <v>17.064</v>
      </c>
      <c r="AL67" s="173">
        <f t="shared" si="170"/>
        <v>8172</v>
      </c>
      <c r="AM67" s="174">
        <f>RCF!C$33</f>
        <v>13.62</v>
      </c>
      <c r="AN67" s="175">
        <f t="shared" si="171"/>
        <v>12258</v>
      </c>
      <c r="AO67" s="173">
        <f t="shared" si="172"/>
        <v>8241.6</v>
      </c>
      <c r="AP67" s="174">
        <f>RCF!C$35</f>
        <v>13.736000000000001</v>
      </c>
      <c r="AQ67" s="175">
        <f t="shared" si="173"/>
        <v>10714</v>
      </c>
      <c r="AR67" s="175">
        <f t="shared" si="173"/>
        <v>11950.3</v>
      </c>
      <c r="AS67" s="173">
        <f t="shared" si="174"/>
        <v>8068.8</v>
      </c>
      <c r="AT67" s="174">
        <f>RCF!C$37</f>
        <v>13.448</v>
      </c>
      <c r="AU67" s="173">
        <f t="shared" si="175"/>
        <v>8148.6</v>
      </c>
      <c r="AV67" s="174">
        <f>RCF!C$39</f>
        <v>13.581</v>
      </c>
      <c r="AW67" s="173">
        <f t="shared" si="176"/>
        <v>7609.2</v>
      </c>
      <c r="AX67" s="174">
        <f>RCF!C$41</f>
        <v>12.682</v>
      </c>
    </row>
    <row r="68" spans="1:50" ht="51" x14ac:dyDescent="0.2">
      <c r="A68" s="185">
        <v>6019</v>
      </c>
      <c r="B68" s="187" t="s">
        <v>150</v>
      </c>
      <c r="C68" s="186">
        <v>511.7</v>
      </c>
      <c r="D68" s="173">
        <f t="shared" si="154"/>
        <v>23803.3</v>
      </c>
      <c r="E68" s="174">
        <f>RCF!$C$43</f>
        <v>46.518000000000001</v>
      </c>
      <c r="F68" s="173">
        <f t="shared" si="155"/>
        <v>6749.8</v>
      </c>
      <c r="G68" s="174">
        <f>RCF!C$5</f>
        <v>13.191000000000001</v>
      </c>
      <c r="H68" s="173">
        <f t="shared" si="156"/>
        <v>6749.8347000000003</v>
      </c>
      <c r="I68" s="174">
        <f t="shared" si="157"/>
        <v>13.191000000000001</v>
      </c>
      <c r="J68" s="175">
        <f t="shared" si="158"/>
        <v>7424.8181700000014</v>
      </c>
      <c r="K68" s="175">
        <f t="shared" si="158"/>
        <v>9112.2768450000003</v>
      </c>
      <c r="L68" s="175">
        <f t="shared" si="158"/>
        <v>10124.752050000001</v>
      </c>
      <c r="M68" s="175">
        <f t="shared" si="158"/>
        <v>13499.669400000001</v>
      </c>
      <c r="N68" s="175">
        <f t="shared" si="158"/>
        <v>14512.144605</v>
      </c>
      <c r="O68" s="173">
        <f t="shared" si="159"/>
        <v>6717.5</v>
      </c>
      <c r="P68" s="174">
        <f>RCF!C$7</f>
        <v>13.128</v>
      </c>
      <c r="Q68" s="175">
        <f t="shared" si="160"/>
        <v>8732.7000000000007</v>
      </c>
      <c r="R68" s="175">
        <f t="shared" si="160"/>
        <v>10076.200000000001</v>
      </c>
      <c r="S68" s="173">
        <f t="shared" si="161"/>
        <v>6554.3</v>
      </c>
      <c r="T68" s="174">
        <f>RCF!C$9</f>
        <v>12.808999999999999</v>
      </c>
      <c r="U68" s="173">
        <f t="shared" si="162"/>
        <v>6554.3</v>
      </c>
      <c r="V68" s="174">
        <f t="shared" si="163"/>
        <v>12.808999999999999</v>
      </c>
      <c r="W68" s="175">
        <f t="shared" si="164"/>
        <v>7209.7</v>
      </c>
      <c r="X68" s="175">
        <f t="shared" si="165"/>
        <v>8979.5</v>
      </c>
      <c r="Y68" s="175">
        <f t="shared" si="165"/>
        <v>10618.1</v>
      </c>
      <c r="Z68" s="175">
        <f t="shared" si="165"/>
        <v>9634.9</v>
      </c>
      <c r="AA68" s="175">
        <f t="shared" si="165"/>
        <v>14223</v>
      </c>
      <c r="AB68" s="175">
        <f t="shared" si="165"/>
        <v>19663.099999999999</v>
      </c>
      <c r="AC68" s="173">
        <f t="shared" si="166"/>
        <v>6710.4</v>
      </c>
      <c r="AD68" s="174">
        <f>RCF!C$13</f>
        <v>13.114000000000001</v>
      </c>
      <c r="AE68" s="175">
        <f t="shared" si="167"/>
        <v>11072.2</v>
      </c>
      <c r="AF68" s="175">
        <f t="shared" si="167"/>
        <v>14091.8</v>
      </c>
      <c r="AG68" s="175">
        <f t="shared" si="167"/>
        <v>20131.2</v>
      </c>
      <c r="AH68" s="173">
        <f t="shared" si="168"/>
        <v>6721.6</v>
      </c>
      <c r="AI68" s="174">
        <f>RCF!C$25</f>
        <v>13.135999999999999</v>
      </c>
      <c r="AJ68" s="173">
        <f t="shared" si="169"/>
        <v>8731.6</v>
      </c>
      <c r="AK68" s="174">
        <f>RCF!C$29</f>
        <v>17.064</v>
      </c>
      <c r="AL68" s="173">
        <f t="shared" si="170"/>
        <v>6969.3</v>
      </c>
      <c r="AM68" s="174">
        <f>RCF!C$33</f>
        <v>13.62</v>
      </c>
      <c r="AN68" s="175">
        <f t="shared" si="171"/>
        <v>10453.9</v>
      </c>
      <c r="AO68" s="173">
        <f t="shared" si="172"/>
        <v>7028.7</v>
      </c>
      <c r="AP68" s="174">
        <f>RCF!C$35</f>
        <v>13.736000000000001</v>
      </c>
      <c r="AQ68" s="175">
        <f t="shared" si="173"/>
        <v>9137.2999999999993</v>
      </c>
      <c r="AR68" s="175">
        <f t="shared" si="173"/>
        <v>10191.6</v>
      </c>
      <c r="AS68" s="173">
        <f t="shared" si="174"/>
        <v>6881.3</v>
      </c>
      <c r="AT68" s="174">
        <f>RCF!C$37</f>
        <v>13.448</v>
      </c>
      <c r="AU68" s="173">
        <f t="shared" si="175"/>
        <v>6949.3</v>
      </c>
      <c r="AV68" s="174">
        <f>RCF!C$39</f>
        <v>13.581</v>
      </c>
      <c r="AW68" s="173">
        <f t="shared" si="176"/>
        <v>6489.3</v>
      </c>
      <c r="AX68" s="174">
        <f>RCF!C$41</f>
        <v>12.682</v>
      </c>
    </row>
    <row r="69" spans="1:50" ht="38.25" x14ac:dyDescent="0.2">
      <c r="A69" s="185">
        <v>6024</v>
      </c>
      <c r="B69" s="187" t="s">
        <v>151</v>
      </c>
      <c r="C69" s="186">
        <v>84.5</v>
      </c>
      <c r="D69" s="173">
        <f t="shared" si="154"/>
        <v>3930.8</v>
      </c>
      <c r="E69" s="174">
        <f>RCF!$C$43</f>
        <v>46.518000000000001</v>
      </c>
      <c r="F69" s="173">
        <f t="shared" si="155"/>
        <v>1114.5999999999999</v>
      </c>
      <c r="G69" s="174">
        <f>RCF!C$5</f>
        <v>13.191000000000001</v>
      </c>
      <c r="H69" s="173">
        <f t="shared" si="156"/>
        <v>1114.6395</v>
      </c>
      <c r="I69" s="174">
        <f t="shared" si="157"/>
        <v>13.191000000000001</v>
      </c>
      <c r="J69" s="175">
        <f t="shared" si="158"/>
        <v>1226.1034500000001</v>
      </c>
      <c r="K69" s="175">
        <f t="shared" si="158"/>
        <v>1504.7633250000001</v>
      </c>
      <c r="L69" s="175">
        <f t="shared" si="158"/>
        <v>1671.9592499999999</v>
      </c>
      <c r="M69" s="175">
        <f t="shared" si="158"/>
        <v>2229.279</v>
      </c>
      <c r="N69" s="175">
        <f t="shared" si="158"/>
        <v>2396.474925</v>
      </c>
      <c r="O69" s="173">
        <f t="shared" si="159"/>
        <v>1109.3</v>
      </c>
      <c r="P69" s="174">
        <f>RCF!C$7</f>
        <v>13.128</v>
      </c>
      <c r="Q69" s="175">
        <f t="shared" si="160"/>
        <v>1442</v>
      </c>
      <c r="R69" s="175">
        <f t="shared" si="160"/>
        <v>1663.9</v>
      </c>
      <c r="S69" s="173">
        <f t="shared" si="161"/>
        <v>1082.3</v>
      </c>
      <c r="T69" s="174">
        <f>RCF!C$9</f>
        <v>12.808999999999999</v>
      </c>
      <c r="U69" s="173">
        <f t="shared" si="162"/>
        <v>1082.3</v>
      </c>
      <c r="V69" s="174">
        <f t="shared" si="163"/>
        <v>12.808999999999999</v>
      </c>
      <c r="W69" s="175">
        <f t="shared" si="164"/>
        <v>1190.5</v>
      </c>
      <c r="X69" s="175">
        <f t="shared" si="165"/>
        <v>1482.8</v>
      </c>
      <c r="Y69" s="175">
        <f t="shared" si="165"/>
        <v>1753.4</v>
      </c>
      <c r="Z69" s="175">
        <f t="shared" si="165"/>
        <v>1591.1</v>
      </c>
      <c r="AA69" s="175">
        <f t="shared" si="165"/>
        <v>2348.6999999999998</v>
      </c>
      <c r="AB69" s="175">
        <f t="shared" si="165"/>
        <v>3247.1</v>
      </c>
      <c r="AC69" s="173">
        <f t="shared" si="166"/>
        <v>1108.0999999999999</v>
      </c>
      <c r="AD69" s="174">
        <f>RCF!C$13</f>
        <v>13.114000000000001</v>
      </c>
      <c r="AE69" s="175">
        <f t="shared" si="167"/>
        <v>1828.4</v>
      </c>
      <c r="AF69" s="175">
        <f t="shared" si="167"/>
        <v>2327</v>
      </c>
      <c r="AG69" s="175">
        <f t="shared" si="167"/>
        <v>3324.3</v>
      </c>
      <c r="AH69" s="173">
        <f t="shared" si="168"/>
        <v>1109.9000000000001</v>
      </c>
      <c r="AI69" s="174">
        <f>RCF!C$25</f>
        <v>13.135999999999999</v>
      </c>
      <c r="AJ69" s="173">
        <f t="shared" si="169"/>
        <v>1441.9</v>
      </c>
      <c r="AK69" s="174">
        <f>RCF!C$29</f>
        <v>17.064</v>
      </c>
      <c r="AL69" s="173">
        <f t="shared" si="170"/>
        <v>1150.8</v>
      </c>
      <c r="AM69" s="174">
        <f>RCF!C$33</f>
        <v>13.62</v>
      </c>
      <c r="AN69" s="175">
        <f t="shared" si="171"/>
        <v>1726.2</v>
      </c>
      <c r="AO69" s="173">
        <f t="shared" si="172"/>
        <v>1160.5999999999999</v>
      </c>
      <c r="AP69" s="174">
        <f>RCF!C$35</f>
        <v>13.736000000000001</v>
      </c>
      <c r="AQ69" s="175">
        <f t="shared" si="173"/>
        <v>1508.7</v>
      </c>
      <c r="AR69" s="175">
        <f t="shared" si="173"/>
        <v>1682.8</v>
      </c>
      <c r="AS69" s="173">
        <f t="shared" si="174"/>
        <v>1136.3</v>
      </c>
      <c r="AT69" s="174">
        <f>RCF!C$37</f>
        <v>13.448</v>
      </c>
      <c r="AU69" s="173">
        <f t="shared" si="175"/>
        <v>1147.5</v>
      </c>
      <c r="AV69" s="174">
        <f>RCF!C$39</f>
        <v>13.581</v>
      </c>
      <c r="AW69" s="173">
        <f t="shared" si="176"/>
        <v>1071.5999999999999</v>
      </c>
      <c r="AX69" s="174">
        <f>RCF!C$41</f>
        <v>12.682</v>
      </c>
    </row>
    <row r="70" spans="1:50" ht="51" x14ac:dyDescent="0.2">
      <c r="A70" s="185">
        <v>6025</v>
      </c>
      <c r="B70" s="187" t="s">
        <v>152</v>
      </c>
      <c r="C70" s="186">
        <v>73.2</v>
      </c>
      <c r="D70" s="173">
        <f t="shared" si="154"/>
        <v>3405.1</v>
      </c>
      <c r="E70" s="174">
        <f>RCF!$C$43</f>
        <v>46.518000000000001</v>
      </c>
      <c r="F70" s="173">
        <f t="shared" si="155"/>
        <v>965.5</v>
      </c>
      <c r="G70" s="174">
        <f>RCF!C$5</f>
        <v>13.191000000000001</v>
      </c>
      <c r="H70" s="173">
        <f t="shared" si="156"/>
        <v>965.58120000000008</v>
      </c>
      <c r="I70" s="174">
        <f t="shared" si="157"/>
        <v>13.191000000000001</v>
      </c>
      <c r="J70" s="175">
        <f t="shared" si="158"/>
        <v>1062.1393200000002</v>
      </c>
      <c r="K70" s="175">
        <f t="shared" si="158"/>
        <v>1303.5346200000001</v>
      </c>
      <c r="L70" s="175">
        <f t="shared" si="158"/>
        <v>1448.3718000000001</v>
      </c>
      <c r="M70" s="175">
        <f t="shared" si="158"/>
        <v>1931.1624000000002</v>
      </c>
      <c r="N70" s="175">
        <f t="shared" si="158"/>
        <v>2075.9995800000002</v>
      </c>
      <c r="O70" s="173">
        <f t="shared" si="159"/>
        <v>960.9</v>
      </c>
      <c r="P70" s="174">
        <f>RCF!C$7</f>
        <v>13.128</v>
      </c>
      <c r="Q70" s="175">
        <f t="shared" si="160"/>
        <v>1249.0999999999999</v>
      </c>
      <c r="R70" s="175">
        <f t="shared" si="160"/>
        <v>1441.3</v>
      </c>
      <c r="S70" s="173">
        <f t="shared" si="161"/>
        <v>937.6</v>
      </c>
      <c r="T70" s="174">
        <f>RCF!C$9</f>
        <v>12.808999999999999</v>
      </c>
      <c r="U70" s="173">
        <f t="shared" si="162"/>
        <v>937.6</v>
      </c>
      <c r="V70" s="174">
        <f t="shared" si="163"/>
        <v>12.808999999999999</v>
      </c>
      <c r="W70" s="175">
        <f t="shared" si="164"/>
        <v>1031.3</v>
      </c>
      <c r="X70" s="175">
        <f t="shared" si="165"/>
        <v>1284.5</v>
      </c>
      <c r="Y70" s="175">
        <f t="shared" si="165"/>
        <v>1518.9</v>
      </c>
      <c r="Z70" s="175">
        <f t="shared" si="165"/>
        <v>1378.3</v>
      </c>
      <c r="AA70" s="175">
        <f t="shared" si="165"/>
        <v>2034.6</v>
      </c>
      <c r="AB70" s="175">
        <f t="shared" si="165"/>
        <v>2812.9</v>
      </c>
      <c r="AC70" s="173">
        <f t="shared" si="166"/>
        <v>959.9</v>
      </c>
      <c r="AD70" s="174">
        <f>RCF!C$13</f>
        <v>13.114000000000001</v>
      </c>
      <c r="AE70" s="175">
        <f t="shared" si="167"/>
        <v>1583.8</v>
      </c>
      <c r="AF70" s="175">
        <f t="shared" si="167"/>
        <v>2015.8</v>
      </c>
      <c r="AG70" s="175">
        <f t="shared" si="167"/>
        <v>2879.7</v>
      </c>
      <c r="AH70" s="173">
        <f t="shared" si="168"/>
        <v>961.5</v>
      </c>
      <c r="AI70" s="174">
        <f>RCF!C$25</f>
        <v>13.135999999999999</v>
      </c>
      <c r="AJ70" s="173">
        <f t="shared" si="169"/>
        <v>1249</v>
      </c>
      <c r="AK70" s="174">
        <f>RCF!C$29</f>
        <v>17.064</v>
      </c>
      <c r="AL70" s="173">
        <f t="shared" si="170"/>
        <v>996.9</v>
      </c>
      <c r="AM70" s="174">
        <f>RCF!C$33</f>
        <v>13.62</v>
      </c>
      <c r="AN70" s="175">
        <f t="shared" si="171"/>
        <v>1495.3</v>
      </c>
      <c r="AO70" s="173">
        <f t="shared" si="172"/>
        <v>1005.4</v>
      </c>
      <c r="AP70" s="174">
        <f>RCF!C$35</f>
        <v>13.736000000000001</v>
      </c>
      <c r="AQ70" s="175">
        <f t="shared" si="173"/>
        <v>1307</v>
      </c>
      <c r="AR70" s="175">
        <f t="shared" si="173"/>
        <v>1457.8</v>
      </c>
      <c r="AS70" s="173">
        <f t="shared" si="174"/>
        <v>984.3</v>
      </c>
      <c r="AT70" s="174">
        <f>RCF!C$37</f>
        <v>13.448</v>
      </c>
      <c r="AU70" s="173">
        <f t="shared" si="175"/>
        <v>994.1</v>
      </c>
      <c r="AV70" s="174">
        <f>RCF!C$39</f>
        <v>13.581</v>
      </c>
      <c r="AW70" s="173">
        <f t="shared" si="176"/>
        <v>928.3</v>
      </c>
      <c r="AX70" s="174">
        <f>RCF!C$41</f>
        <v>12.682</v>
      </c>
    </row>
    <row r="71" spans="1:50" ht="89.25" x14ac:dyDescent="0.2">
      <c r="A71" s="185">
        <v>6026</v>
      </c>
      <c r="B71" s="187" t="s">
        <v>153</v>
      </c>
      <c r="C71" s="186">
        <v>21.1</v>
      </c>
      <c r="D71" s="173">
        <f t="shared" si="154"/>
        <v>981.5</v>
      </c>
      <c r="E71" s="174">
        <f>RCF!$C$43</f>
        <v>46.518000000000001</v>
      </c>
      <c r="F71" s="173">
        <f t="shared" si="155"/>
        <v>278.3</v>
      </c>
      <c r="G71" s="174">
        <f>RCF!C$5</f>
        <v>13.191000000000001</v>
      </c>
      <c r="H71" s="173">
        <f t="shared" si="156"/>
        <v>278.33010000000002</v>
      </c>
      <c r="I71" s="174">
        <f t="shared" si="157"/>
        <v>13.191000000000001</v>
      </c>
      <c r="J71" s="175">
        <f t="shared" si="158"/>
        <v>306.16311000000002</v>
      </c>
      <c r="K71" s="175">
        <f t="shared" si="158"/>
        <v>375.74563500000005</v>
      </c>
      <c r="L71" s="175">
        <f t="shared" si="158"/>
        <v>417.49515000000002</v>
      </c>
      <c r="M71" s="175">
        <f t="shared" si="158"/>
        <v>556.66020000000003</v>
      </c>
      <c r="N71" s="175">
        <f t="shared" si="158"/>
        <v>598.40971500000001</v>
      </c>
      <c r="O71" s="173">
        <f t="shared" si="159"/>
        <v>277</v>
      </c>
      <c r="P71" s="174">
        <f>RCF!C$7</f>
        <v>13.128</v>
      </c>
      <c r="Q71" s="175">
        <f t="shared" si="160"/>
        <v>360.1</v>
      </c>
      <c r="R71" s="175">
        <f t="shared" si="160"/>
        <v>415.5</v>
      </c>
      <c r="S71" s="173">
        <f t="shared" si="161"/>
        <v>270.2</v>
      </c>
      <c r="T71" s="174">
        <f>RCF!C$9</f>
        <v>12.808999999999999</v>
      </c>
      <c r="U71" s="173">
        <f t="shared" si="162"/>
        <v>270.2</v>
      </c>
      <c r="V71" s="174">
        <f t="shared" si="163"/>
        <v>12.808999999999999</v>
      </c>
      <c r="W71" s="175">
        <f t="shared" si="164"/>
        <v>297.2</v>
      </c>
      <c r="X71" s="175">
        <f t="shared" si="165"/>
        <v>370.3</v>
      </c>
      <c r="Y71" s="175">
        <f t="shared" si="165"/>
        <v>437.8</v>
      </c>
      <c r="Z71" s="175">
        <f t="shared" si="165"/>
        <v>397.3</v>
      </c>
      <c r="AA71" s="175">
        <f t="shared" si="165"/>
        <v>586.5</v>
      </c>
      <c r="AB71" s="175">
        <f t="shared" si="165"/>
        <v>810.8</v>
      </c>
      <c r="AC71" s="173">
        <f t="shared" si="166"/>
        <v>276.7</v>
      </c>
      <c r="AD71" s="174">
        <f>RCF!C$13</f>
        <v>13.114000000000001</v>
      </c>
      <c r="AE71" s="175">
        <f t="shared" si="167"/>
        <v>456.6</v>
      </c>
      <c r="AF71" s="175">
        <f t="shared" si="167"/>
        <v>581.1</v>
      </c>
      <c r="AG71" s="175">
        <f t="shared" si="167"/>
        <v>830.1</v>
      </c>
      <c r="AH71" s="173">
        <f t="shared" si="168"/>
        <v>277.10000000000002</v>
      </c>
      <c r="AI71" s="174">
        <f>RCF!C$25</f>
        <v>13.135999999999999</v>
      </c>
      <c r="AJ71" s="173">
        <f t="shared" si="169"/>
        <v>360</v>
      </c>
      <c r="AK71" s="174">
        <f>RCF!C$29</f>
        <v>17.064</v>
      </c>
      <c r="AL71" s="173">
        <f t="shared" si="170"/>
        <v>287.3</v>
      </c>
      <c r="AM71" s="174">
        <f>RCF!C$33</f>
        <v>13.62</v>
      </c>
      <c r="AN71" s="175">
        <f t="shared" si="171"/>
        <v>430.9</v>
      </c>
      <c r="AO71" s="173">
        <f t="shared" si="172"/>
        <v>289.8</v>
      </c>
      <c r="AP71" s="174">
        <f>RCF!C$35</f>
        <v>13.736000000000001</v>
      </c>
      <c r="AQ71" s="175">
        <f t="shared" si="173"/>
        <v>376.7</v>
      </c>
      <c r="AR71" s="175">
        <f t="shared" si="173"/>
        <v>420.2</v>
      </c>
      <c r="AS71" s="173">
        <f t="shared" si="174"/>
        <v>283.7</v>
      </c>
      <c r="AT71" s="174">
        <f>RCF!C$37</f>
        <v>13.448</v>
      </c>
      <c r="AU71" s="173">
        <f t="shared" si="175"/>
        <v>286.5</v>
      </c>
      <c r="AV71" s="174">
        <f>RCF!C$39</f>
        <v>13.581</v>
      </c>
      <c r="AW71" s="173">
        <f t="shared" si="176"/>
        <v>267.5</v>
      </c>
      <c r="AX71" s="174">
        <f>RCF!C$41</f>
        <v>12.682</v>
      </c>
    </row>
    <row r="72" spans="1:50" ht="76.5" x14ac:dyDescent="0.2">
      <c r="A72" s="133">
        <v>6027</v>
      </c>
      <c r="B72" s="172" t="s">
        <v>154</v>
      </c>
      <c r="C72" s="99">
        <v>73.5</v>
      </c>
      <c r="D72" s="173">
        <f t="shared" si="154"/>
        <v>3419.1</v>
      </c>
      <c r="E72" s="174">
        <f>RCF!$C$43</f>
        <v>46.518000000000001</v>
      </c>
      <c r="F72" s="173">
        <f t="shared" si="155"/>
        <v>969.5</v>
      </c>
      <c r="G72" s="174">
        <f>RCF!C$5</f>
        <v>13.191000000000001</v>
      </c>
      <c r="H72" s="173">
        <f t="shared" si="156"/>
        <v>969.5385</v>
      </c>
      <c r="I72" s="174">
        <f t="shared" si="157"/>
        <v>13.191000000000001</v>
      </c>
      <c r="J72" s="175">
        <f t="shared" si="158"/>
        <v>1066.49235</v>
      </c>
      <c r="K72" s="175">
        <f t="shared" si="158"/>
        <v>1308.8769750000001</v>
      </c>
      <c r="L72" s="175">
        <f t="shared" si="158"/>
        <v>1454.3077499999999</v>
      </c>
      <c r="M72" s="175">
        <f t="shared" si="158"/>
        <v>1939.077</v>
      </c>
      <c r="N72" s="175">
        <f t="shared" si="158"/>
        <v>2084.507775</v>
      </c>
      <c r="O72" s="173">
        <f t="shared" si="159"/>
        <v>964.9</v>
      </c>
      <c r="P72" s="174">
        <f>RCF!C$7</f>
        <v>13.128</v>
      </c>
      <c r="Q72" s="175">
        <f t="shared" si="160"/>
        <v>1254.3</v>
      </c>
      <c r="R72" s="175">
        <f t="shared" si="160"/>
        <v>1447.3</v>
      </c>
      <c r="S72" s="173">
        <f t="shared" si="161"/>
        <v>941.4</v>
      </c>
      <c r="T72" s="174">
        <f>RCF!C$9</f>
        <v>12.808999999999999</v>
      </c>
      <c r="U72" s="173">
        <f t="shared" si="162"/>
        <v>941.4</v>
      </c>
      <c r="V72" s="174">
        <f t="shared" si="163"/>
        <v>12.808999999999999</v>
      </c>
      <c r="W72" s="175">
        <f t="shared" si="164"/>
        <v>1035.5</v>
      </c>
      <c r="X72" s="175">
        <f t="shared" si="165"/>
        <v>1289.8</v>
      </c>
      <c r="Y72" s="175">
        <f t="shared" si="165"/>
        <v>1525.2</v>
      </c>
      <c r="Z72" s="175">
        <f t="shared" si="165"/>
        <v>1383.9</v>
      </c>
      <c r="AA72" s="175">
        <f t="shared" si="165"/>
        <v>2043</v>
      </c>
      <c r="AB72" s="175">
        <f t="shared" si="165"/>
        <v>2824.4</v>
      </c>
      <c r="AC72" s="173">
        <f t="shared" si="166"/>
        <v>963.8</v>
      </c>
      <c r="AD72" s="174">
        <f>RCF!C$13</f>
        <v>13.114000000000001</v>
      </c>
      <c r="AE72" s="175">
        <f t="shared" si="167"/>
        <v>1590.3</v>
      </c>
      <c r="AF72" s="175">
        <f t="shared" si="167"/>
        <v>2024</v>
      </c>
      <c r="AG72" s="175">
        <f t="shared" si="167"/>
        <v>2891.4</v>
      </c>
      <c r="AH72" s="173">
        <f t="shared" si="168"/>
        <v>965.4</v>
      </c>
      <c r="AI72" s="174">
        <f>RCF!C$25</f>
        <v>13.135999999999999</v>
      </c>
      <c r="AJ72" s="173">
        <f t="shared" si="169"/>
        <v>1254.2</v>
      </c>
      <c r="AK72" s="174">
        <f>RCF!C$29</f>
        <v>17.064</v>
      </c>
      <c r="AL72" s="173">
        <f t="shared" si="170"/>
        <v>1001</v>
      </c>
      <c r="AM72" s="174">
        <f>RCF!C$33</f>
        <v>13.62</v>
      </c>
      <c r="AN72" s="175">
        <f t="shared" si="171"/>
        <v>1501.5</v>
      </c>
      <c r="AO72" s="173">
        <f t="shared" si="172"/>
        <v>1009.5</v>
      </c>
      <c r="AP72" s="174">
        <f>RCF!C$35</f>
        <v>13.736000000000001</v>
      </c>
      <c r="AQ72" s="175">
        <f t="shared" si="173"/>
        <v>1312.3</v>
      </c>
      <c r="AR72" s="175">
        <f t="shared" si="173"/>
        <v>1463.7</v>
      </c>
      <c r="AS72" s="173">
        <f t="shared" si="174"/>
        <v>988.4</v>
      </c>
      <c r="AT72" s="174">
        <f>RCF!C$37</f>
        <v>13.448</v>
      </c>
      <c r="AU72" s="173">
        <f t="shared" si="175"/>
        <v>998.2</v>
      </c>
      <c r="AV72" s="174">
        <f>RCF!C$39</f>
        <v>13.581</v>
      </c>
      <c r="AW72" s="173">
        <f t="shared" si="176"/>
        <v>932.1</v>
      </c>
      <c r="AX72" s="174">
        <f>RCF!C$41</f>
        <v>12.682</v>
      </c>
    </row>
    <row r="73" spans="1:50" s="114" customFormat="1" ht="14.25" customHeight="1" x14ac:dyDescent="0.2">
      <c r="A73" s="133">
        <v>6028</v>
      </c>
      <c r="B73" s="172" t="s">
        <v>155</v>
      </c>
      <c r="C73" s="99">
        <v>31.5</v>
      </c>
      <c r="D73" s="173">
        <f t="shared" si="154"/>
        <v>1465.3</v>
      </c>
      <c r="E73" s="174">
        <f>RCF!$C$43</f>
        <v>46.518000000000001</v>
      </c>
      <c r="F73" s="173">
        <f t="shared" si="155"/>
        <v>415.5</v>
      </c>
      <c r="G73" s="174">
        <f>RCF!C$5</f>
        <v>13.191000000000001</v>
      </c>
      <c r="H73" s="173">
        <f t="shared" si="156"/>
        <v>415.51650000000001</v>
      </c>
      <c r="I73" s="174">
        <f t="shared" si="157"/>
        <v>13.191000000000001</v>
      </c>
      <c r="J73" s="175">
        <f t="shared" si="158"/>
        <v>457.06815000000006</v>
      </c>
      <c r="K73" s="175">
        <f t="shared" si="158"/>
        <v>560.94727499999999</v>
      </c>
      <c r="L73" s="175">
        <f t="shared" si="158"/>
        <v>623.27475000000004</v>
      </c>
      <c r="M73" s="175">
        <f t="shared" si="158"/>
        <v>831.03300000000002</v>
      </c>
      <c r="N73" s="175">
        <f t="shared" si="158"/>
        <v>893.36047499999995</v>
      </c>
      <c r="O73" s="173">
        <f t="shared" si="159"/>
        <v>413.5</v>
      </c>
      <c r="P73" s="174">
        <f>RCF!C$7</f>
        <v>13.128</v>
      </c>
      <c r="Q73" s="175">
        <f t="shared" si="160"/>
        <v>537.5</v>
      </c>
      <c r="R73" s="175">
        <f t="shared" si="160"/>
        <v>620.20000000000005</v>
      </c>
      <c r="S73" s="173">
        <f t="shared" si="161"/>
        <v>403.4</v>
      </c>
      <c r="T73" s="174">
        <f>RCF!C$9</f>
        <v>12.808999999999999</v>
      </c>
      <c r="U73" s="173">
        <f t="shared" si="162"/>
        <v>403.4</v>
      </c>
      <c r="V73" s="174">
        <f t="shared" si="163"/>
        <v>12.808999999999999</v>
      </c>
      <c r="W73" s="175">
        <f t="shared" si="164"/>
        <v>443.7</v>
      </c>
      <c r="X73" s="175">
        <f t="shared" si="165"/>
        <v>552.79999999999995</v>
      </c>
      <c r="Y73" s="175">
        <f t="shared" si="165"/>
        <v>653.6</v>
      </c>
      <c r="Z73" s="175">
        <f t="shared" si="165"/>
        <v>593.1</v>
      </c>
      <c r="AA73" s="175">
        <f t="shared" si="165"/>
        <v>875.6</v>
      </c>
      <c r="AB73" s="175">
        <f t="shared" si="165"/>
        <v>1210.5</v>
      </c>
      <c r="AC73" s="173">
        <f t="shared" si="166"/>
        <v>413</v>
      </c>
      <c r="AD73" s="174">
        <f>RCF!C$13</f>
        <v>13.114000000000001</v>
      </c>
      <c r="AE73" s="175">
        <f t="shared" si="167"/>
        <v>681.5</v>
      </c>
      <c r="AF73" s="175">
        <f t="shared" si="167"/>
        <v>867.3</v>
      </c>
      <c r="AG73" s="175">
        <f t="shared" si="167"/>
        <v>1239</v>
      </c>
      <c r="AH73" s="173">
        <f t="shared" si="168"/>
        <v>413.7</v>
      </c>
      <c r="AI73" s="174">
        <f>RCF!C$25</f>
        <v>13.135999999999999</v>
      </c>
      <c r="AJ73" s="173">
        <f t="shared" si="169"/>
        <v>537.5</v>
      </c>
      <c r="AK73" s="174">
        <f>RCF!C$29</f>
        <v>17.064</v>
      </c>
      <c r="AL73" s="173">
        <f t="shared" si="170"/>
        <v>429</v>
      </c>
      <c r="AM73" s="174">
        <f>RCF!C$33</f>
        <v>13.62</v>
      </c>
      <c r="AN73" s="175">
        <f t="shared" si="171"/>
        <v>643.5</v>
      </c>
      <c r="AO73" s="173">
        <f t="shared" si="172"/>
        <v>432.6</v>
      </c>
      <c r="AP73" s="174">
        <f>RCF!C$35</f>
        <v>13.736000000000001</v>
      </c>
      <c r="AQ73" s="175">
        <f t="shared" si="173"/>
        <v>562.29999999999995</v>
      </c>
      <c r="AR73" s="175">
        <f t="shared" si="173"/>
        <v>627.20000000000005</v>
      </c>
      <c r="AS73" s="173">
        <f t="shared" si="174"/>
        <v>423.6</v>
      </c>
      <c r="AT73" s="174">
        <f>RCF!C$37</f>
        <v>13.448</v>
      </c>
      <c r="AU73" s="173">
        <f t="shared" si="175"/>
        <v>427.8</v>
      </c>
      <c r="AV73" s="174">
        <f>RCF!C$39</f>
        <v>13.581</v>
      </c>
      <c r="AW73" s="173">
        <f t="shared" si="176"/>
        <v>399.4</v>
      </c>
      <c r="AX73" s="174">
        <f>RCF!C$41</f>
        <v>12.682</v>
      </c>
    </row>
    <row r="74" spans="1:50" s="114" customFormat="1" x14ac:dyDescent="0.2">
      <c r="A74" s="176"/>
      <c r="B74" s="177"/>
      <c r="C74" s="178"/>
      <c r="D74" s="178"/>
      <c r="E74" s="179"/>
      <c r="F74" s="180"/>
      <c r="G74" s="179"/>
      <c r="H74" s="181"/>
      <c r="I74" s="182"/>
      <c r="J74" s="183"/>
      <c r="K74" s="183"/>
      <c r="L74" s="183"/>
      <c r="M74" s="183"/>
      <c r="N74" s="183"/>
      <c r="O74" s="181"/>
      <c r="P74" s="182"/>
      <c r="Q74" s="183"/>
      <c r="R74" s="183"/>
      <c r="S74" s="181"/>
      <c r="T74" s="182"/>
      <c r="U74" s="181"/>
      <c r="V74" s="182"/>
      <c r="W74" s="183"/>
      <c r="X74" s="183"/>
      <c r="Y74" s="183"/>
      <c r="Z74" s="183"/>
      <c r="AA74" s="183"/>
      <c r="AB74" s="183"/>
      <c r="AC74" s="181"/>
      <c r="AD74" s="182"/>
      <c r="AE74" s="183"/>
      <c r="AF74" s="183"/>
      <c r="AG74" s="183"/>
      <c r="AH74" s="181"/>
      <c r="AI74" s="182"/>
      <c r="AJ74" s="181"/>
      <c r="AK74" s="182"/>
      <c r="AL74" s="181"/>
      <c r="AM74" s="182"/>
      <c r="AN74" s="183"/>
      <c r="AO74" s="181"/>
      <c r="AP74" s="182"/>
      <c r="AQ74" s="183"/>
      <c r="AR74" s="183"/>
      <c r="AS74" s="178"/>
      <c r="AT74" s="184"/>
      <c r="AU74" s="181"/>
      <c r="AV74" s="182"/>
      <c r="AW74" s="181"/>
      <c r="AX74" s="182"/>
    </row>
    <row r="75" spans="1:50" x14ac:dyDescent="0.2">
      <c r="A75" s="191" t="s">
        <v>71</v>
      </c>
      <c r="B75" s="1"/>
      <c r="C75" s="2"/>
      <c r="D75" s="3"/>
      <c r="E75" s="4"/>
      <c r="F75" s="4"/>
      <c r="G75" s="4"/>
      <c r="H75" s="4"/>
      <c r="I75" s="4"/>
      <c r="J75" s="4"/>
      <c r="K75" s="4"/>
      <c r="L75" s="4"/>
      <c r="M75" s="4"/>
      <c r="N75" s="4"/>
      <c r="O75" s="4"/>
      <c r="P75" s="4"/>
      <c r="Q75" s="4"/>
      <c r="R75" s="4"/>
      <c r="S75" s="3"/>
      <c r="T75" s="4"/>
      <c r="U75" s="3"/>
      <c r="V75" s="4"/>
      <c r="W75" s="1"/>
      <c r="X75" s="1"/>
      <c r="Y75" s="1"/>
      <c r="Z75" s="1"/>
      <c r="AA75" s="1"/>
      <c r="AB75" s="1"/>
      <c r="AC75" s="3"/>
      <c r="AD75" s="4"/>
      <c r="AE75" s="4"/>
      <c r="AF75" s="4"/>
      <c r="AG75" s="4"/>
      <c r="AH75" s="5"/>
      <c r="AI75" s="4"/>
      <c r="AJ75" s="5"/>
      <c r="AK75" s="4"/>
      <c r="AL75" s="3"/>
      <c r="AM75" s="4"/>
      <c r="AN75" s="4"/>
      <c r="AO75" s="3"/>
      <c r="AP75" s="4"/>
      <c r="AQ75" s="4"/>
      <c r="AR75" s="4"/>
      <c r="AS75" s="3"/>
      <c r="AT75" s="4"/>
      <c r="AU75" s="3"/>
      <c r="AV75" s="4"/>
      <c r="AW75" s="4"/>
      <c r="AX75" s="6"/>
    </row>
    <row r="76" spans="1:50" x14ac:dyDescent="0.2">
      <c r="A76" s="192" t="s">
        <v>195</v>
      </c>
      <c r="B76" s="193"/>
      <c r="C76" s="193"/>
      <c r="D76" s="193"/>
      <c r="E76" s="193"/>
      <c r="F76" s="13"/>
      <c r="G76" s="13"/>
      <c r="H76" s="13"/>
      <c r="I76" s="13"/>
      <c r="J76" s="194"/>
      <c r="K76" s="194"/>
      <c r="L76" s="194"/>
      <c r="M76" s="194"/>
      <c r="N76" s="194"/>
      <c r="O76" s="13"/>
      <c r="P76" s="13"/>
      <c r="Q76" s="194"/>
      <c r="R76" s="194"/>
      <c r="S76" s="13"/>
      <c r="T76" s="13"/>
      <c r="U76" s="13"/>
      <c r="V76" s="13"/>
      <c r="W76" s="8"/>
      <c r="X76" s="8"/>
      <c r="Y76" s="8"/>
      <c r="Z76" s="8"/>
      <c r="AA76" s="8"/>
      <c r="AB76" s="8"/>
      <c r="AC76" s="13"/>
      <c r="AD76" s="13"/>
      <c r="AE76" s="10"/>
      <c r="AF76" s="10"/>
      <c r="AG76" s="10"/>
      <c r="AH76" s="13"/>
      <c r="AI76" s="13"/>
      <c r="AJ76" s="13"/>
      <c r="AK76" s="13"/>
      <c r="AL76" s="195"/>
      <c r="AM76" s="13"/>
      <c r="AN76" s="10"/>
      <c r="AO76" s="195"/>
      <c r="AP76" s="13"/>
      <c r="AQ76" s="10"/>
      <c r="AR76" s="10"/>
      <c r="AS76" s="195"/>
      <c r="AT76" s="13"/>
      <c r="AU76" s="195"/>
      <c r="AV76" s="196"/>
      <c r="AW76" s="13"/>
      <c r="AX76" s="197"/>
    </row>
    <row r="77" spans="1:50" x14ac:dyDescent="0.2">
      <c r="A77" s="198" t="s">
        <v>205</v>
      </c>
      <c r="B77" s="193"/>
      <c r="C77" s="193"/>
      <c r="D77" s="193"/>
      <c r="E77" s="193"/>
      <c r="F77" s="13"/>
      <c r="G77" s="13"/>
      <c r="H77" s="13"/>
      <c r="I77" s="13"/>
      <c r="J77" s="194"/>
      <c r="K77" s="194"/>
      <c r="L77" s="194"/>
      <c r="M77" s="194"/>
      <c r="N77" s="194"/>
      <c r="O77" s="13"/>
      <c r="P77" s="13"/>
      <c r="Q77" s="194"/>
      <c r="R77" s="194"/>
      <c r="S77" s="13"/>
      <c r="T77" s="13"/>
      <c r="U77" s="13"/>
      <c r="V77" s="13"/>
      <c r="W77" s="8"/>
      <c r="X77" s="8"/>
      <c r="Y77" s="8"/>
      <c r="Z77" s="8"/>
      <c r="AA77" s="8"/>
      <c r="AB77" s="8"/>
      <c r="AC77" s="13"/>
      <c r="AD77" s="13"/>
      <c r="AE77" s="10"/>
      <c r="AF77" s="10"/>
      <c r="AG77" s="10"/>
      <c r="AH77" s="13"/>
      <c r="AI77" s="13"/>
      <c r="AJ77" s="13"/>
      <c r="AK77" s="13"/>
      <c r="AL77" s="195"/>
      <c r="AM77" s="13"/>
      <c r="AN77" s="10"/>
      <c r="AO77" s="195"/>
      <c r="AP77" s="13"/>
      <c r="AQ77" s="10"/>
      <c r="AR77" s="10"/>
      <c r="AS77" s="195"/>
      <c r="AT77" s="13"/>
      <c r="AU77" s="195"/>
      <c r="AV77" s="196"/>
      <c r="AW77" s="13"/>
      <c r="AX77" s="197"/>
    </row>
    <row r="78" spans="1:50" x14ac:dyDescent="0.2">
      <c r="A78" s="192" t="s">
        <v>81</v>
      </c>
      <c r="B78" s="13"/>
      <c r="C78" s="8"/>
      <c r="D78" s="9"/>
      <c r="E78" s="10"/>
      <c r="F78" s="10"/>
      <c r="G78" s="10"/>
      <c r="H78" s="10"/>
      <c r="I78" s="10"/>
      <c r="J78" s="194"/>
      <c r="K78" s="194"/>
      <c r="L78" s="194"/>
      <c r="M78" s="194"/>
      <c r="N78" s="194"/>
      <c r="O78" s="10"/>
      <c r="P78" s="10"/>
      <c r="Q78" s="194"/>
      <c r="R78" s="194"/>
      <c r="S78" s="9"/>
      <c r="T78" s="10"/>
      <c r="U78" s="9"/>
      <c r="V78" s="10"/>
      <c r="W78" s="8"/>
      <c r="X78" s="8"/>
      <c r="Y78" s="8"/>
      <c r="Z78" s="8"/>
      <c r="AA78" s="8"/>
      <c r="AB78" s="8"/>
      <c r="AC78" s="9"/>
      <c r="AD78" s="10"/>
      <c r="AE78" s="10"/>
      <c r="AF78" s="10"/>
      <c r="AG78" s="10"/>
      <c r="AH78" s="11"/>
      <c r="AI78" s="10"/>
      <c r="AJ78" s="11"/>
      <c r="AK78" s="10"/>
      <c r="AL78" s="9"/>
      <c r="AM78" s="10"/>
      <c r="AN78" s="10"/>
      <c r="AO78" s="9"/>
      <c r="AP78" s="10"/>
      <c r="AQ78" s="10"/>
      <c r="AR78" s="10"/>
      <c r="AS78" s="9"/>
      <c r="AT78" s="10"/>
      <c r="AU78" s="9"/>
      <c r="AV78" s="10"/>
      <c r="AW78" s="10"/>
      <c r="AX78" s="12"/>
    </row>
    <row r="79" spans="1:50" x14ac:dyDescent="0.2">
      <c r="A79" s="192" t="s">
        <v>82</v>
      </c>
      <c r="B79" s="13"/>
      <c r="C79" s="8"/>
      <c r="D79" s="9"/>
      <c r="E79" s="10"/>
      <c r="F79" s="10"/>
      <c r="G79" s="10"/>
      <c r="H79" s="10"/>
      <c r="I79" s="10"/>
      <c r="J79" s="10"/>
      <c r="K79" s="10"/>
      <c r="L79" s="10"/>
      <c r="M79" s="10"/>
      <c r="N79" s="10"/>
      <c r="O79" s="10"/>
      <c r="P79" s="10"/>
      <c r="Q79" s="10"/>
      <c r="R79" s="10"/>
      <c r="S79" s="9"/>
      <c r="T79" s="10"/>
      <c r="U79" s="9"/>
      <c r="V79" s="10"/>
      <c r="W79" s="8"/>
      <c r="X79" s="8"/>
      <c r="Y79" s="8"/>
      <c r="Z79" s="8"/>
      <c r="AA79" s="8"/>
      <c r="AB79" s="8"/>
      <c r="AC79" s="9"/>
      <c r="AD79" s="10"/>
      <c r="AE79" s="10"/>
      <c r="AF79" s="10"/>
      <c r="AG79" s="10"/>
      <c r="AH79" s="11"/>
      <c r="AI79" s="10"/>
      <c r="AJ79" s="11"/>
      <c r="AK79" s="10"/>
      <c r="AL79" s="9"/>
      <c r="AM79" s="10"/>
      <c r="AN79" s="10"/>
      <c r="AO79" s="9"/>
      <c r="AP79" s="10"/>
      <c r="AQ79" s="10"/>
      <c r="AR79" s="10"/>
      <c r="AS79" s="9"/>
      <c r="AT79" s="10"/>
      <c r="AU79" s="9"/>
      <c r="AV79" s="10"/>
      <c r="AW79" s="10"/>
      <c r="AX79" s="12"/>
    </row>
    <row r="80" spans="1:50" x14ac:dyDescent="0.2">
      <c r="A80" s="192" t="s">
        <v>206</v>
      </c>
      <c r="B80" s="13"/>
      <c r="C80" s="8"/>
      <c r="D80" s="9"/>
      <c r="E80" s="10"/>
      <c r="F80" s="10"/>
      <c r="G80" s="10"/>
      <c r="H80" s="10"/>
      <c r="I80" s="10"/>
      <c r="J80" s="10"/>
      <c r="K80" s="10"/>
      <c r="L80" s="10"/>
      <c r="M80" s="10"/>
      <c r="N80" s="10"/>
      <c r="O80" s="10"/>
      <c r="P80" s="10"/>
      <c r="Q80" s="10"/>
      <c r="R80" s="10"/>
      <c r="S80" s="9"/>
      <c r="T80" s="10"/>
      <c r="U80" s="9"/>
      <c r="V80" s="10"/>
      <c r="W80" s="8"/>
      <c r="X80" s="8"/>
      <c r="Y80" s="8"/>
      <c r="Z80" s="8"/>
      <c r="AA80" s="8"/>
      <c r="AB80" s="8"/>
      <c r="AC80" s="9"/>
      <c r="AD80" s="10"/>
      <c r="AE80" s="10"/>
      <c r="AF80" s="10"/>
      <c r="AG80" s="10"/>
      <c r="AH80" s="11"/>
      <c r="AI80" s="10"/>
      <c r="AJ80" s="11"/>
      <c r="AK80" s="10"/>
      <c r="AL80" s="9"/>
      <c r="AM80" s="10"/>
      <c r="AN80" s="10"/>
      <c r="AO80" s="9"/>
      <c r="AP80" s="10"/>
      <c r="AQ80" s="10"/>
      <c r="AR80" s="10"/>
      <c r="AS80" s="9"/>
      <c r="AT80" s="10"/>
      <c r="AU80" s="9"/>
      <c r="AV80" s="10"/>
      <c r="AW80" s="10"/>
      <c r="AX80" s="12"/>
    </row>
    <row r="81" spans="1:50" x14ac:dyDescent="0.2">
      <c r="A81" s="192" t="s">
        <v>207</v>
      </c>
      <c r="B81" s="13"/>
      <c r="C81" s="8"/>
      <c r="D81" s="9"/>
      <c r="E81" s="10"/>
      <c r="F81" s="10"/>
      <c r="G81" s="10"/>
      <c r="H81" s="10"/>
      <c r="I81" s="10"/>
      <c r="J81" s="10"/>
      <c r="K81" s="10"/>
      <c r="L81" s="10"/>
      <c r="M81" s="10"/>
      <c r="N81" s="10"/>
      <c r="O81" s="10"/>
      <c r="P81" s="10"/>
      <c r="Q81" s="10"/>
      <c r="R81" s="10"/>
      <c r="S81" s="9"/>
      <c r="T81" s="10"/>
      <c r="U81" s="9"/>
      <c r="V81" s="10"/>
      <c r="W81" s="8"/>
      <c r="X81" s="8"/>
      <c r="Y81" s="8"/>
      <c r="Z81" s="8"/>
      <c r="AA81" s="8"/>
      <c r="AB81" s="8"/>
      <c r="AC81" s="9"/>
      <c r="AD81" s="10"/>
      <c r="AE81" s="10"/>
      <c r="AF81" s="10"/>
      <c r="AG81" s="10"/>
      <c r="AH81" s="11"/>
      <c r="AI81" s="10"/>
      <c r="AJ81" s="11"/>
      <c r="AK81" s="10"/>
      <c r="AL81" s="10"/>
      <c r="AM81" s="10"/>
      <c r="AN81" s="10"/>
      <c r="AO81" s="9"/>
      <c r="AP81" s="10"/>
      <c r="AQ81" s="10"/>
      <c r="AR81" s="10"/>
      <c r="AS81" s="9"/>
      <c r="AT81" s="10"/>
      <c r="AU81" s="10"/>
      <c r="AV81" s="10"/>
      <c r="AW81" s="10"/>
      <c r="AX81" s="12"/>
    </row>
    <row r="82" spans="1:50" x14ac:dyDescent="0.2">
      <c r="A82" s="192" t="s">
        <v>208</v>
      </c>
      <c r="B82" s="13"/>
      <c r="C82" s="8"/>
      <c r="D82" s="9"/>
      <c r="E82" s="10"/>
      <c r="F82" s="10"/>
      <c r="G82" s="10"/>
      <c r="H82" s="10"/>
      <c r="I82" s="10"/>
      <c r="J82" s="10"/>
      <c r="K82" s="10"/>
      <c r="L82" s="10"/>
      <c r="M82" s="10"/>
      <c r="N82" s="10"/>
      <c r="O82" s="10"/>
      <c r="P82" s="10"/>
      <c r="Q82" s="10"/>
      <c r="R82" s="10"/>
      <c r="S82" s="9"/>
      <c r="T82" s="10"/>
      <c r="U82" s="9"/>
      <c r="V82" s="10"/>
      <c r="W82" s="8"/>
      <c r="X82" s="8"/>
      <c r="Y82" s="8"/>
      <c r="Z82" s="8"/>
      <c r="AA82" s="8"/>
      <c r="AB82" s="8"/>
      <c r="AC82" s="9"/>
      <c r="AD82" s="10"/>
      <c r="AE82" s="10"/>
      <c r="AF82" s="10"/>
      <c r="AG82" s="10"/>
      <c r="AH82" s="11"/>
      <c r="AI82" s="10"/>
      <c r="AJ82" s="11"/>
      <c r="AK82" s="10"/>
      <c r="AL82" s="10"/>
      <c r="AM82" s="10"/>
      <c r="AN82" s="10"/>
      <c r="AO82" s="9"/>
      <c r="AP82" s="10"/>
      <c r="AQ82" s="10"/>
      <c r="AR82" s="10"/>
      <c r="AS82" s="9"/>
      <c r="AT82" s="10"/>
      <c r="AU82" s="10"/>
      <c r="AV82" s="10"/>
      <c r="AW82" s="10"/>
      <c r="AX82" s="12"/>
    </row>
    <row r="83" spans="1:50" x14ac:dyDescent="0.2">
      <c r="A83" s="192" t="s">
        <v>209</v>
      </c>
      <c r="B83" s="13"/>
      <c r="C83" s="8"/>
      <c r="D83" s="9"/>
      <c r="E83" s="10"/>
      <c r="F83" s="10"/>
      <c r="G83" s="10"/>
      <c r="H83" s="10"/>
      <c r="I83" s="10"/>
      <c r="J83" s="10"/>
      <c r="K83" s="10"/>
      <c r="L83" s="10"/>
      <c r="M83" s="10"/>
      <c r="N83" s="10"/>
      <c r="O83" s="10"/>
      <c r="P83" s="10"/>
      <c r="Q83" s="10"/>
      <c r="R83" s="10"/>
      <c r="S83" s="9"/>
      <c r="T83" s="10"/>
      <c r="U83" s="9"/>
      <c r="V83" s="10"/>
      <c r="W83" s="8"/>
      <c r="X83" s="8"/>
      <c r="Y83" s="8"/>
      <c r="Z83" s="8"/>
      <c r="AA83" s="8"/>
      <c r="AB83" s="8"/>
      <c r="AC83" s="9"/>
      <c r="AD83" s="10"/>
      <c r="AE83" s="10"/>
      <c r="AF83" s="10"/>
      <c r="AG83" s="10"/>
      <c r="AH83" s="11"/>
      <c r="AI83" s="10"/>
      <c r="AJ83" s="11"/>
      <c r="AK83" s="10"/>
      <c r="AL83" s="10"/>
      <c r="AM83" s="10"/>
      <c r="AN83" s="10"/>
      <c r="AO83" s="9"/>
      <c r="AP83" s="10"/>
      <c r="AQ83" s="10"/>
      <c r="AR83" s="10"/>
      <c r="AS83" s="9"/>
      <c r="AT83" s="10"/>
      <c r="AU83" s="10"/>
      <c r="AV83" s="10"/>
      <c r="AW83" s="10"/>
      <c r="AX83" s="12"/>
    </row>
    <row r="84" spans="1:50" x14ac:dyDescent="0.2">
      <c r="A84" s="192" t="s">
        <v>210</v>
      </c>
      <c r="B84" s="13"/>
      <c r="C84" s="8"/>
      <c r="D84" s="9"/>
      <c r="E84" s="10"/>
      <c r="F84" s="10"/>
      <c r="G84" s="10"/>
      <c r="H84" s="10"/>
      <c r="I84" s="10"/>
      <c r="J84" s="10"/>
      <c r="K84" s="10"/>
      <c r="L84" s="10"/>
      <c r="M84" s="10"/>
      <c r="N84" s="10"/>
      <c r="O84" s="10"/>
      <c r="P84" s="10"/>
      <c r="Q84" s="10"/>
      <c r="R84" s="10"/>
      <c r="S84" s="9"/>
      <c r="T84" s="10"/>
      <c r="U84" s="9"/>
      <c r="V84" s="10"/>
      <c r="W84" s="8"/>
      <c r="X84" s="8"/>
      <c r="Y84" s="8"/>
      <c r="Z84" s="8"/>
      <c r="AA84" s="8"/>
      <c r="AB84" s="8"/>
      <c r="AC84" s="9"/>
      <c r="AD84" s="10"/>
      <c r="AE84" s="10"/>
      <c r="AF84" s="10"/>
      <c r="AG84" s="10"/>
      <c r="AH84" s="11"/>
      <c r="AI84" s="10"/>
      <c r="AJ84" s="11"/>
      <c r="AK84" s="10"/>
      <c r="AL84" s="10"/>
      <c r="AM84" s="10"/>
      <c r="AN84" s="10"/>
      <c r="AO84" s="9"/>
      <c r="AP84" s="10"/>
      <c r="AQ84" s="10"/>
      <c r="AR84" s="10"/>
      <c r="AS84" s="9"/>
      <c r="AT84" s="10"/>
      <c r="AU84" s="10"/>
      <c r="AV84" s="10"/>
      <c r="AW84" s="10"/>
      <c r="AX84" s="12"/>
    </row>
    <row r="85" spans="1:50" s="167" customFormat="1" x14ac:dyDescent="0.2">
      <c r="A85" s="292" t="s">
        <v>211</v>
      </c>
      <c r="B85" s="293"/>
      <c r="C85" s="294"/>
      <c r="D85" s="295"/>
      <c r="E85" s="296"/>
      <c r="F85" s="296"/>
      <c r="G85" s="296"/>
      <c r="H85" s="296"/>
      <c r="I85" s="296"/>
      <c r="J85" s="296"/>
      <c r="K85" s="296"/>
      <c r="L85" s="296"/>
      <c r="M85" s="296"/>
      <c r="N85" s="296"/>
      <c r="O85" s="296"/>
      <c r="P85" s="296"/>
      <c r="Q85" s="296"/>
      <c r="R85" s="296"/>
      <c r="S85" s="295"/>
      <c r="T85" s="296"/>
      <c r="U85" s="295"/>
      <c r="V85" s="296"/>
      <c r="W85" s="294"/>
      <c r="X85" s="294"/>
      <c r="Y85" s="294"/>
      <c r="Z85" s="294"/>
      <c r="AA85" s="294"/>
      <c r="AB85" s="294"/>
      <c r="AC85" s="295"/>
      <c r="AD85" s="296"/>
      <c r="AE85" s="296"/>
      <c r="AF85" s="296"/>
      <c r="AG85" s="296"/>
      <c r="AH85" s="297"/>
      <c r="AI85" s="296"/>
      <c r="AJ85" s="297"/>
      <c r="AK85" s="296"/>
      <c r="AL85" s="296"/>
      <c r="AM85" s="296"/>
      <c r="AN85" s="296"/>
      <c r="AO85" s="295"/>
      <c r="AP85" s="296"/>
      <c r="AQ85" s="296"/>
      <c r="AR85" s="296"/>
      <c r="AS85" s="295"/>
      <c r="AT85" s="296"/>
      <c r="AU85" s="296"/>
      <c r="AV85" s="296"/>
      <c r="AW85" s="296"/>
      <c r="AX85" s="298"/>
    </row>
    <row r="86" spans="1:50" x14ac:dyDescent="0.2">
      <c r="A86" s="192" t="s">
        <v>212</v>
      </c>
      <c r="B86" s="13"/>
      <c r="C86" s="8"/>
      <c r="D86" s="9"/>
      <c r="E86" s="10"/>
      <c r="F86" s="10"/>
      <c r="G86" s="10"/>
      <c r="H86" s="10"/>
      <c r="I86" s="10"/>
      <c r="J86" s="10"/>
      <c r="K86" s="10"/>
      <c r="L86" s="10"/>
      <c r="M86" s="10"/>
      <c r="N86" s="10"/>
      <c r="O86" s="10"/>
      <c r="P86" s="10"/>
      <c r="Q86" s="10"/>
      <c r="R86" s="10"/>
      <c r="S86" s="9"/>
      <c r="T86" s="10"/>
      <c r="U86" s="9"/>
      <c r="V86" s="10"/>
      <c r="W86" s="8"/>
      <c r="X86" s="8"/>
      <c r="Y86" s="8"/>
      <c r="Z86" s="8"/>
      <c r="AA86" s="8"/>
      <c r="AB86" s="8"/>
      <c r="AC86" s="9"/>
      <c r="AD86" s="10"/>
      <c r="AE86" s="10"/>
      <c r="AF86" s="10"/>
      <c r="AG86" s="10"/>
      <c r="AH86" s="11"/>
      <c r="AI86" s="10"/>
      <c r="AJ86" s="11"/>
      <c r="AK86" s="10"/>
      <c r="AL86" s="10"/>
      <c r="AM86" s="10"/>
      <c r="AN86" s="10"/>
      <c r="AO86" s="9"/>
      <c r="AP86" s="10"/>
      <c r="AQ86" s="10"/>
      <c r="AR86" s="10"/>
      <c r="AS86" s="9"/>
      <c r="AT86" s="10"/>
      <c r="AU86" s="10"/>
      <c r="AV86" s="10"/>
      <c r="AW86" s="10"/>
      <c r="AX86" s="12"/>
    </row>
    <row r="87" spans="1:50" x14ac:dyDescent="0.2">
      <c r="A87" s="192" t="s">
        <v>83</v>
      </c>
      <c r="B87" s="13"/>
      <c r="C87" s="8"/>
      <c r="D87" s="9"/>
      <c r="E87" s="10"/>
      <c r="F87" s="10"/>
      <c r="G87" s="10"/>
      <c r="H87" s="10"/>
      <c r="I87" s="10"/>
      <c r="J87" s="10"/>
      <c r="K87" s="10"/>
      <c r="L87" s="10"/>
      <c r="M87" s="10"/>
      <c r="N87" s="10"/>
      <c r="O87" s="10"/>
      <c r="P87" s="10"/>
      <c r="Q87" s="10"/>
      <c r="R87" s="10"/>
      <c r="S87" s="9"/>
      <c r="T87" s="10"/>
      <c r="U87" s="9"/>
      <c r="V87" s="10"/>
      <c r="W87" s="8"/>
      <c r="X87" s="8"/>
      <c r="Y87" s="8"/>
      <c r="Z87" s="8"/>
      <c r="AA87" s="8"/>
      <c r="AB87" s="8"/>
      <c r="AC87" s="9"/>
      <c r="AD87" s="10"/>
      <c r="AE87" s="10"/>
      <c r="AF87" s="10"/>
      <c r="AG87" s="10"/>
      <c r="AH87" s="11"/>
      <c r="AI87" s="10"/>
      <c r="AJ87" s="11"/>
      <c r="AK87" s="10"/>
      <c r="AL87" s="9"/>
      <c r="AM87" s="10"/>
      <c r="AN87" s="10"/>
      <c r="AO87" s="9"/>
      <c r="AP87" s="10"/>
      <c r="AQ87" s="10"/>
      <c r="AR87" s="10"/>
      <c r="AS87" s="9"/>
      <c r="AT87" s="10"/>
      <c r="AU87" s="9"/>
      <c r="AV87" s="10"/>
      <c r="AW87" s="10"/>
      <c r="AX87" s="12"/>
    </row>
    <row r="88" spans="1:50" x14ac:dyDescent="0.2">
      <c r="A88" s="199" t="s">
        <v>196</v>
      </c>
      <c r="B88" s="15"/>
      <c r="C88" s="15"/>
      <c r="D88" s="16"/>
      <c r="E88" s="17"/>
      <c r="F88" s="17"/>
      <c r="G88" s="17"/>
      <c r="H88" s="17"/>
      <c r="I88" s="17"/>
      <c r="J88" s="17"/>
      <c r="K88" s="17"/>
      <c r="L88" s="17"/>
      <c r="M88" s="17"/>
      <c r="N88" s="17"/>
      <c r="O88" s="17"/>
      <c r="P88" s="17"/>
      <c r="Q88" s="17"/>
      <c r="R88" s="17"/>
      <c r="S88" s="16"/>
      <c r="T88" s="17"/>
      <c r="U88" s="16"/>
      <c r="V88" s="17"/>
      <c r="W88" s="15"/>
      <c r="X88" s="15"/>
      <c r="Y88" s="15"/>
      <c r="Z88" s="15"/>
      <c r="AA88" s="15"/>
      <c r="AB88" s="15"/>
      <c r="AC88" s="16"/>
      <c r="AD88" s="17"/>
      <c r="AE88" s="17"/>
      <c r="AF88" s="17"/>
      <c r="AG88" s="17"/>
      <c r="AH88" s="18"/>
      <c r="AI88" s="17"/>
      <c r="AJ88" s="18"/>
      <c r="AK88" s="17"/>
      <c r="AL88" s="16"/>
      <c r="AM88" s="17"/>
      <c r="AN88" s="17"/>
      <c r="AO88" s="16"/>
      <c r="AP88" s="17"/>
      <c r="AQ88" s="17"/>
      <c r="AR88" s="17"/>
      <c r="AS88" s="16"/>
      <c r="AT88" s="17"/>
      <c r="AU88" s="16"/>
      <c r="AV88" s="17"/>
      <c r="AW88" s="17"/>
      <c r="AX88" s="19"/>
    </row>
    <row r="89" spans="1:50" x14ac:dyDescent="0.2">
      <c r="A89" s="192" t="s">
        <v>80</v>
      </c>
      <c r="C89" s="8"/>
      <c r="D89" s="9"/>
      <c r="E89" s="10"/>
      <c r="F89" s="10"/>
      <c r="G89" s="10"/>
      <c r="H89" s="10"/>
      <c r="I89" s="10"/>
      <c r="J89" s="10"/>
      <c r="K89" s="10"/>
      <c r="L89" s="10"/>
      <c r="M89" s="10"/>
      <c r="N89" s="10"/>
      <c r="O89" s="10"/>
      <c r="P89" s="10"/>
      <c r="Q89" s="10"/>
      <c r="R89" s="10"/>
      <c r="S89" s="9"/>
      <c r="T89" s="10"/>
      <c r="U89" s="9"/>
      <c r="V89" s="10"/>
      <c r="W89" s="8"/>
      <c r="X89" s="8"/>
      <c r="Y89" s="8"/>
      <c r="Z89" s="8"/>
      <c r="AA89" s="8"/>
      <c r="AB89" s="8"/>
      <c r="AC89" s="9"/>
      <c r="AD89" s="10"/>
      <c r="AE89" s="10"/>
      <c r="AF89" s="10"/>
      <c r="AG89" s="10"/>
      <c r="AH89" s="11"/>
      <c r="AI89" s="10"/>
      <c r="AJ89" s="11"/>
      <c r="AK89" s="10"/>
      <c r="AL89" s="9"/>
      <c r="AM89" s="10"/>
      <c r="AN89" s="10"/>
      <c r="AO89" s="9"/>
      <c r="AP89" s="10"/>
      <c r="AQ89" s="10"/>
      <c r="AR89" s="10"/>
      <c r="AS89" s="9"/>
      <c r="AT89" s="10"/>
      <c r="AU89" s="9"/>
      <c r="AV89" s="10"/>
      <c r="AW89" s="10"/>
      <c r="AX89" s="12"/>
    </row>
    <row r="90" spans="1:50" x14ac:dyDescent="0.2">
      <c r="A90" s="200" t="s">
        <v>197</v>
      </c>
      <c r="B90" s="15"/>
      <c r="C90" s="15"/>
      <c r="D90" s="16"/>
      <c r="E90" s="17"/>
      <c r="F90" s="17"/>
      <c r="G90" s="17"/>
      <c r="H90" s="17"/>
      <c r="I90" s="17"/>
      <c r="J90" s="17"/>
      <c r="K90" s="17"/>
      <c r="L90" s="17"/>
      <c r="M90" s="17"/>
      <c r="N90" s="17"/>
      <c r="O90" s="17"/>
      <c r="P90" s="17"/>
      <c r="Q90" s="17"/>
      <c r="R90" s="17"/>
      <c r="S90" s="16"/>
      <c r="T90" s="17"/>
      <c r="U90" s="16"/>
      <c r="V90" s="17"/>
      <c r="W90" s="15"/>
      <c r="X90" s="15"/>
      <c r="Y90" s="15"/>
      <c r="Z90" s="15"/>
      <c r="AA90" s="15"/>
      <c r="AB90" s="15"/>
      <c r="AC90" s="16"/>
      <c r="AD90" s="17"/>
      <c r="AE90" s="17"/>
      <c r="AF90" s="17"/>
      <c r="AG90" s="17"/>
      <c r="AH90" s="18"/>
      <c r="AI90" s="17"/>
      <c r="AJ90" s="18"/>
      <c r="AK90" s="17"/>
      <c r="AL90" s="16"/>
      <c r="AM90" s="17"/>
      <c r="AN90" s="17"/>
      <c r="AO90" s="16"/>
      <c r="AP90" s="17"/>
      <c r="AQ90" s="17"/>
      <c r="AR90" s="17"/>
      <c r="AS90" s="16"/>
      <c r="AT90" s="17"/>
      <c r="AU90" s="16"/>
      <c r="AV90" s="17"/>
      <c r="AW90" s="17"/>
      <c r="AX90" s="19"/>
    </row>
    <row r="91" spans="1:50" s="207" customFormat="1" x14ac:dyDescent="0.2">
      <c r="A91" s="208" t="s">
        <v>213</v>
      </c>
      <c r="B91" s="202"/>
      <c r="C91" s="202"/>
      <c r="D91" s="203"/>
      <c r="E91" s="204"/>
      <c r="F91" s="203"/>
      <c r="G91" s="204"/>
      <c r="H91" s="203"/>
      <c r="I91" s="204"/>
      <c r="J91" s="204"/>
      <c r="K91" s="204"/>
      <c r="L91" s="204"/>
      <c r="M91" s="204"/>
      <c r="N91" s="204"/>
      <c r="O91" s="203"/>
      <c r="P91" s="204"/>
      <c r="Q91" s="204"/>
      <c r="R91" s="204"/>
      <c r="S91" s="203"/>
      <c r="T91" s="204"/>
      <c r="U91" s="203"/>
      <c r="V91" s="204"/>
      <c r="W91" s="202"/>
      <c r="X91" s="202"/>
      <c r="Y91" s="202"/>
      <c r="Z91" s="202"/>
      <c r="AA91" s="202"/>
      <c r="AB91" s="202"/>
      <c r="AC91" s="203"/>
      <c r="AD91" s="204"/>
      <c r="AE91" s="204"/>
      <c r="AF91" s="204"/>
      <c r="AG91" s="204"/>
      <c r="AH91" s="205"/>
      <c r="AI91" s="204"/>
      <c r="AJ91" s="205"/>
      <c r="AK91" s="204"/>
      <c r="AL91" s="203"/>
      <c r="AM91" s="204"/>
      <c r="AN91" s="204"/>
      <c r="AO91" s="203"/>
      <c r="AP91" s="204"/>
      <c r="AQ91" s="204"/>
      <c r="AR91" s="204"/>
      <c r="AS91" s="203"/>
      <c r="AT91" s="204"/>
      <c r="AU91" s="203"/>
      <c r="AV91" s="204"/>
      <c r="AW91" s="204"/>
      <c r="AX91" s="206"/>
    </row>
    <row r="92" spans="1:50" s="207" customFormat="1" x14ac:dyDescent="0.2">
      <c r="A92" s="201" t="s">
        <v>214</v>
      </c>
      <c r="B92" s="202"/>
      <c r="C92" s="202"/>
      <c r="D92" s="203"/>
      <c r="E92" s="204"/>
      <c r="F92" s="203"/>
      <c r="G92" s="204"/>
      <c r="H92" s="203"/>
      <c r="I92" s="204"/>
      <c r="J92" s="204"/>
      <c r="K92" s="204"/>
      <c r="L92" s="204"/>
      <c r="M92" s="204"/>
      <c r="N92" s="204"/>
      <c r="O92" s="203"/>
      <c r="P92" s="204"/>
      <c r="Q92" s="204"/>
      <c r="R92" s="204"/>
      <c r="S92" s="203"/>
      <c r="T92" s="204"/>
      <c r="U92" s="203"/>
      <c r="V92" s="204"/>
      <c r="W92" s="202"/>
      <c r="X92" s="202"/>
      <c r="Y92" s="202"/>
      <c r="Z92" s="202"/>
      <c r="AA92" s="202"/>
      <c r="AB92" s="202"/>
      <c r="AC92" s="203"/>
      <c r="AD92" s="204"/>
      <c r="AE92" s="204"/>
      <c r="AF92" s="204"/>
      <c r="AG92" s="204"/>
      <c r="AH92" s="205"/>
      <c r="AI92" s="204"/>
      <c r="AJ92" s="205"/>
      <c r="AK92" s="204"/>
      <c r="AL92" s="205"/>
      <c r="AM92" s="204"/>
      <c r="AN92" s="204"/>
      <c r="AO92" s="203"/>
      <c r="AP92" s="204"/>
      <c r="AQ92" s="204"/>
      <c r="AR92" s="204"/>
      <c r="AS92" s="203"/>
      <c r="AT92" s="204"/>
      <c r="AU92" s="203"/>
      <c r="AV92" s="204"/>
      <c r="AW92" s="204"/>
      <c r="AX92" s="206"/>
    </row>
    <row r="93" spans="1:50" s="14" customFormat="1" x14ac:dyDescent="0.2">
      <c r="A93" s="199"/>
      <c r="B93" s="15"/>
      <c r="C93" s="15"/>
      <c r="D93" s="16"/>
      <c r="E93" s="17"/>
      <c r="F93" s="16"/>
      <c r="G93" s="17"/>
      <c r="H93" s="16"/>
      <c r="I93" s="17"/>
      <c r="J93" s="17"/>
      <c r="K93" s="17"/>
      <c r="L93" s="17"/>
      <c r="M93" s="17"/>
      <c r="N93" s="17"/>
      <c r="O93" s="16"/>
      <c r="P93" s="17"/>
      <c r="Q93" s="17"/>
      <c r="R93" s="17"/>
      <c r="S93" s="16"/>
      <c r="T93" s="17"/>
      <c r="U93" s="16"/>
      <c r="V93" s="17"/>
      <c r="W93" s="15"/>
      <c r="X93" s="15"/>
      <c r="Y93" s="15"/>
      <c r="Z93" s="15"/>
      <c r="AA93" s="15"/>
      <c r="AB93" s="15"/>
      <c r="AC93" s="16"/>
      <c r="AD93" s="17"/>
      <c r="AE93" s="17"/>
      <c r="AF93" s="17"/>
      <c r="AG93" s="17"/>
      <c r="AH93" s="18"/>
      <c r="AI93" s="17"/>
      <c r="AJ93" s="18"/>
      <c r="AK93" s="17"/>
      <c r="AL93" s="16"/>
      <c r="AM93" s="17"/>
      <c r="AN93" s="17"/>
      <c r="AO93" s="16"/>
      <c r="AP93" s="17"/>
      <c r="AQ93" s="17"/>
      <c r="AR93" s="17"/>
      <c r="AS93" s="16"/>
      <c r="AT93" s="17"/>
      <c r="AU93" s="16"/>
      <c r="AV93" s="17"/>
      <c r="AW93" s="17"/>
      <c r="AX93" s="19"/>
    </row>
    <row r="94" spans="1:50" s="14" customFormat="1" x14ac:dyDescent="0.2">
      <c r="A94" s="20" t="s">
        <v>69</v>
      </c>
      <c r="B94" s="21"/>
      <c r="C94" s="22"/>
      <c r="D94" s="23"/>
      <c r="E94" s="24"/>
      <c r="F94" s="23"/>
      <c r="G94" s="24"/>
      <c r="H94" s="23"/>
      <c r="I94" s="24"/>
      <c r="J94" s="24"/>
      <c r="K94" s="24"/>
      <c r="L94" s="24"/>
      <c r="M94" s="24"/>
      <c r="N94" s="24"/>
      <c r="O94" s="23"/>
      <c r="P94" s="24"/>
      <c r="Q94" s="24"/>
      <c r="R94" s="24"/>
      <c r="S94" s="23"/>
      <c r="T94" s="24"/>
      <c r="U94" s="23"/>
      <c r="V94" s="24"/>
      <c r="W94" s="21"/>
      <c r="X94" s="21"/>
      <c r="Y94" s="21"/>
      <c r="Z94" s="21"/>
      <c r="AA94" s="21"/>
      <c r="AB94" s="21"/>
      <c r="AC94" s="23"/>
      <c r="AD94" s="24"/>
      <c r="AE94" s="24"/>
      <c r="AF94" s="24"/>
      <c r="AG94" s="24"/>
      <c r="AH94" s="25"/>
      <c r="AI94" s="24"/>
      <c r="AJ94" s="25"/>
      <c r="AK94" s="24"/>
      <c r="AL94" s="23"/>
      <c r="AM94" s="24"/>
      <c r="AN94" s="24"/>
      <c r="AO94" s="23"/>
      <c r="AP94" s="24"/>
      <c r="AQ94" s="24"/>
      <c r="AR94" s="24"/>
      <c r="AS94" s="23"/>
      <c r="AT94" s="24"/>
      <c r="AU94" s="23"/>
      <c r="AV94" s="24"/>
      <c r="AW94" s="24"/>
      <c r="AX94" s="26"/>
    </row>
    <row r="95" spans="1:50" x14ac:dyDescent="0.2">
      <c r="A95" s="27" t="s">
        <v>72</v>
      </c>
      <c r="B95" s="28"/>
      <c r="C95" s="28"/>
      <c r="D95" s="28"/>
      <c r="E95" s="28"/>
      <c r="F95" s="29"/>
      <c r="G95" s="28"/>
      <c r="H95" s="29"/>
      <c r="I95" s="28"/>
      <c r="J95" s="28"/>
      <c r="K95" s="28"/>
      <c r="L95" s="28"/>
      <c r="M95" s="28"/>
      <c r="N95" s="28"/>
      <c r="O95" s="29"/>
      <c r="P95" s="28"/>
      <c r="Q95" s="28"/>
      <c r="R95" s="28"/>
      <c r="S95" s="28"/>
      <c r="T95" s="28"/>
      <c r="U95" s="28"/>
      <c r="V95" s="28"/>
      <c r="W95" s="28"/>
      <c r="X95" s="28"/>
      <c r="Y95" s="28"/>
      <c r="Z95" s="28"/>
      <c r="AA95" s="28"/>
      <c r="AB95" s="28"/>
      <c r="AC95" s="28"/>
      <c r="AD95" s="28"/>
      <c r="AE95" s="28"/>
      <c r="AF95" s="28"/>
      <c r="AG95" s="28"/>
      <c r="AH95" s="30"/>
      <c r="AI95" s="28"/>
      <c r="AJ95" s="30"/>
      <c r="AK95" s="28"/>
      <c r="AL95" s="29"/>
      <c r="AM95" s="28"/>
      <c r="AN95" s="28"/>
      <c r="AO95" s="29"/>
      <c r="AP95" s="28"/>
      <c r="AQ95" s="28"/>
      <c r="AR95" s="28"/>
      <c r="AS95" s="29"/>
      <c r="AT95" s="28"/>
      <c r="AU95" s="29"/>
      <c r="AV95" s="209"/>
      <c r="AW95" s="28"/>
      <c r="AX95" s="31"/>
    </row>
    <row r="96" spans="1:50" x14ac:dyDescent="0.2">
      <c r="A96" s="210"/>
      <c r="B96" s="211"/>
      <c r="C96" s="212"/>
      <c r="D96" s="213"/>
      <c r="E96" s="214"/>
      <c r="F96" s="213"/>
      <c r="G96" s="214"/>
      <c r="H96" s="213"/>
      <c r="I96" s="214"/>
      <c r="J96" s="214"/>
      <c r="K96" s="214"/>
      <c r="L96" s="214"/>
      <c r="M96" s="214"/>
      <c r="N96" s="214"/>
      <c r="O96" s="213"/>
      <c r="P96" s="214"/>
      <c r="Q96" s="214"/>
      <c r="R96" s="214"/>
      <c r="S96" s="213"/>
      <c r="T96" s="214"/>
      <c r="U96" s="213"/>
      <c r="V96" s="214"/>
      <c r="W96" s="211"/>
      <c r="X96" s="211"/>
      <c r="Y96" s="211"/>
      <c r="Z96" s="211"/>
      <c r="AA96" s="211"/>
      <c r="AB96" s="211"/>
      <c r="AC96" s="213"/>
      <c r="AD96" s="214"/>
      <c r="AE96" s="214"/>
      <c r="AF96" s="214"/>
      <c r="AG96" s="214"/>
      <c r="AH96" s="215"/>
      <c r="AI96" s="214"/>
      <c r="AJ96" s="215"/>
      <c r="AK96" s="214"/>
      <c r="AL96" s="213"/>
      <c r="AM96" s="214"/>
      <c r="AN96" s="214"/>
      <c r="AO96" s="213"/>
      <c r="AP96" s="214"/>
      <c r="AQ96" s="214"/>
      <c r="AR96" s="214"/>
      <c r="AS96" s="213"/>
      <c r="AT96" s="214"/>
      <c r="AU96" s="213"/>
      <c r="AV96" s="214"/>
      <c r="AW96" s="214"/>
      <c r="AX96" s="216"/>
    </row>
    <row r="97" spans="1:50" x14ac:dyDescent="0.2">
      <c r="A97" s="20" t="s">
        <v>74</v>
      </c>
      <c r="B97" s="21"/>
      <c r="C97" s="22"/>
      <c r="D97" s="23"/>
      <c r="E97" s="24"/>
      <c r="F97" s="23"/>
      <c r="G97" s="24"/>
      <c r="H97" s="23"/>
      <c r="I97" s="24"/>
      <c r="J97" s="24"/>
      <c r="K97" s="24"/>
      <c r="L97" s="24"/>
      <c r="M97" s="24"/>
      <c r="N97" s="24"/>
      <c r="O97" s="23"/>
      <c r="P97" s="24"/>
      <c r="Q97" s="24"/>
      <c r="R97" s="24"/>
      <c r="S97" s="23"/>
      <c r="T97" s="24"/>
      <c r="U97" s="23"/>
      <c r="V97" s="24"/>
      <c r="W97" s="21"/>
      <c r="X97" s="21"/>
      <c r="Y97" s="21"/>
      <c r="Z97" s="21"/>
      <c r="AA97" s="21"/>
      <c r="AB97" s="21"/>
      <c r="AC97" s="23"/>
      <c r="AD97" s="24"/>
      <c r="AE97" s="24"/>
      <c r="AF97" s="24"/>
      <c r="AG97" s="24"/>
      <c r="AH97" s="25"/>
      <c r="AI97" s="24"/>
      <c r="AJ97" s="25"/>
      <c r="AK97" s="24"/>
      <c r="AL97" s="23"/>
      <c r="AM97" s="24"/>
      <c r="AN97" s="24"/>
      <c r="AO97" s="23"/>
      <c r="AP97" s="24"/>
      <c r="AQ97" s="24"/>
      <c r="AR97" s="24"/>
      <c r="AS97" s="23"/>
      <c r="AT97" s="24"/>
      <c r="AU97" s="23"/>
      <c r="AV97" s="24"/>
      <c r="AW97" s="24"/>
      <c r="AX97" s="26"/>
    </row>
    <row r="98" spans="1:50" x14ac:dyDescent="0.2">
      <c r="A98" s="27" t="s">
        <v>75</v>
      </c>
      <c r="B98" s="28"/>
      <c r="C98" s="28"/>
      <c r="D98" s="28"/>
      <c r="E98" s="28"/>
      <c r="F98" s="29"/>
      <c r="G98" s="28"/>
      <c r="H98" s="29"/>
      <c r="I98" s="28"/>
      <c r="J98" s="28"/>
      <c r="K98" s="28"/>
      <c r="L98" s="28"/>
      <c r="M98" s="28"/>
      <c r="N98" s="28"/>
      <c r="O98" s="29"/>
      <c r="P98" s="28"/>
      <c r="Q98" s="28"/>
      <c r="R98" s="28"/>
      <c r="S98" s="28"/>
      <c r="T98" s="28"/>
      <c r="U98" s="28"/>
      <c r="V98" s="28"/>
      <c r="W98" s="28"/>
      <c r="X98" s="28"/>
      <c r="Y98" s="28"/>
      <c r="Z98" s="28"/>
      <c r="AA98" s="28"/>
      <c r="AB98" s="28"/>
      <c r="AC98" s="28"/>
      <c r="AD98" s="28"/>
      <c r="AE98" s="28"/>
      <c r="AF98" s="28"/>
      <c r="AG98" s="28"/>
      <c r="AH98" s="30"/>
      <c r="AI98" s="28"/>
      <c r="AJ98" s="30"/>
      <c r="AK98" s="28"/>
      <c r="AL98" s="29"/>
      <c r="AM98" s="28"/>
      <c r="AN98" s="28"/>
      <c r="AO98" s="29"/>
      <c r="AP98" s="28"/>
      <c r="AQ98" s="28"/>
      <c r="AR98" s="28"/>
      <c r="AS98" s="29"/>
      <c r="AT98" s="28"/>
      <c r="AU98" s="29"/>
      <c r="AV98" s="209"/>
      <c r="AW98" s="28"/>
      <c r="AX98" s="31"/>
    </row>
    <row r="99" spans="1:50" x14ac:dyDescent="0.2">
      <c r="A99" s="27" t="s">
        <v>76</v>
      </c>
      <c r="B99" s="28"/>
      <c r="C99" s="28"/>
      <c r="D99" s="28"/>
      <c r="E99" s="28"/>
      <c r="F99" s="29"/>
      <c r="G99" s="28"/>
      <c r="H99" s="29"/>
      <c r="I99" s="28"/>
      <c r="J99" s="28"/>
      <c r="K99" s="28"/>
      <c r="L99" s="28"/>
      <c r="M99" s="28"/>
      <c r="N99" s="28"/>
      <c r="O99" s="29"/>
      <c r="P99" s="28"/>
      <c r="Q99" s="28"/>
      <c r="R99" s="28"/>
      <c r="S99" s="28"/>
      <c r="T99" s="28"/>
      <c r="U99" s="28"/>
      <c r="V99" s="28"/>
      <c r="W99" s="28"/>
      <c r="X99" s="28"/>
      <c r="Y99" s="28"/>
      <c r="Z99" s="28"/>
      <c r="AA99" s="28"/>
      <c r="AB99" s="28"/>
      <c r="AC99" s="28"/>
      <c r="AD99" s="28"/>
      <c r="AE99" s="28"/>
      <c r="AF99" s="28"/>
      <c r="AG99" s="28"/>
      <c r="AH99" s="30"/>
      <c r="AI99" s="28"/>
      <c r="AJ99" s="30"/>
      <c r="AK99" s="28"/>
      <c r="AL99" s="29"/>
      <c r="AM99" s="28"/>
      <c r="AN99" s="28"/>
      <c r="AO99" s="29"/>
      <c r="AP99" s="28"/>
      <c r="AQ99" s="28"/>
      <c r="AR99" s="28"/>
      <c r="AS99" s="29"/>
      <c r="AT99" s="28"/>
      <c r="AU99" s="29"/>
      <c r="AV99" s="209"/>
      <c r="AW99" s="28"/>
      <c r="AX99" s="31"/>
    </row>
    <row r="100" spans="1:50" x14ac:dyDescent="0.2">
      <c r="A100" s="27" t="s">
        <v>77</v>
      </c>
      <c r="B100" s="28"/>
      <c r="C100" s="28"/>
      <c r="D100" s="28"/>
      <c r="E100" s="28"/>
      <c r="F100" s="29"/>
      <c r="G100" s="28"/>
      <c r="H100" s="29"/>
      <c r="I100" s="28"/>
      <c r="J100" s="28"/>
      <c r="K100" s="28"/>
      <c r="L100" s="28"/>
      <c r="M100" s="28"/>
      <c r="N100" s="28"/>
      <c r="O100" s="29"/>
      <c r="P100" s="28"/>
      <c r="Q100" s="28"/>
      <c r="R100" s="28"/>
      <c r="S100" s="28"/>
      <c r="T100" s="28"/>
      <c r="U100" s="28"/>
      <c r="V100" s="28"/>
      <c r="W100" s="28"/>
      <c r="X100" s="28"/>
      <c r="Y100" s="28"/>
      <c r="Z100" s="28"/>
      <c r="AA100" s="28"/>
      <c r="AB100" s="28"/>
      <c r="AC100" s="28"/>
      <c r="AD100" s="28"/>
      <c r="AE100" s="28"/>
      <c r="AF100" s="28"/>
      <c r="AG100" s="28"/>
      <c r="AH100" s="30"/>
      <c r="AI100" s="28"/>
      <c r="AJ100" s="30"/>
      <c r="AK100" s="28"/>
      <c r="AL100" s="29"/>
      <c r="AM100" s="28"/>
      <c r="AN100" s="28"/>
      <c r="AO100" s="29"/>
      <c r="AP100" s="28"/>
      <c r="AQ100" s="28"/>
      <c r="AR100" s="28"/>
      <c r="AS100" s="29"/>
      <c r="AT100" s="28"/>
      <c r="AU100" s="29"/>
      <c r="AV100" s="209"/>
      <c r="AW100" s="28"/>
      <c r="AX100" s="31"/>
    </row>
    <row r="101" spans="1:50" x14ac:dyDescent="0.2">
      <c r="A101" s="27" t="s">
        <v>78</v>
      </c>
      <c r="B101" s="28"/>
      <c r="C101" s="28"/>
      <c r="D101" s="28"/>
      <c r="E101" s="28"/>
      <c r="F101" s="29"/>
      <c r="G101" s="28"/>
      <c r="H101" s="29"/>
      <c r="I101" s="28"/>
      <c r="J101" s="28"/>
      <c r="K101" s="28"/>
      <c r="L101" s="28"/>
      <c r="M101" s="28"/>
      <c r="N101" s="28"/>
      <c r="O101" s="29"/>
      <c r="P101" s="28"/>
      <c r="Q101" s="28"/>
      <c r="R101" s="28"/>
      <c r="S101" s="28"/>
      <c r="T101" s="28"/>
      <c r="U101" s="28"/>
      <c r="V101" s="28"/>
      <c r="W101" s="28"/>
      <c r="X101" s="28"/>
      <c r="Y101" s="28"/>
      <c r="Z101" s="28"/>
      <c r="AA101" s="28"/>
      <c r="AB101" s="28"/>
      <c r="AC101" s="28"/>
      <c r="AD101" s="28"/>
      <c r="AE101" s="28"/>
      <c r="AF101" s="28"/>
      <c r="AG101" s="28"/>
      <c r="AH101" s="30"/>
      <c r="AI101" s="28"/>
      <c r="AJ101" s="30"/>
      <c r="AK101" s="28"/>
      <c r="AL101" s="29"/>
      <c r="AM101" s="28"/>
      <c r="AN101" s="28"/>
      <c r="AO101" s="29"/>
      <c r="AP101" s="28"/>
      <c r="AQ101" s="28"/>
      <c r="AR101" s="28"/>
      <c r="AS101" s="29"/>
      <c r="AT101" s="28"/>
      <c r="AU101" s="29"/>
      <c r="AV101" s="209"/>
      <c r="AW101" s="28"/>
      <c r="AX101" s="31"/>
    </row>
    <row r="102" spans="1:50" x14ac:dyDescent="0.2">
      <c r="A102" s="27" t="s">
        <v>79</v>
      </c>
      <c r="B102" s="28"/>
      <c r="C102" s="28"/>
      <c r="D102" s="28"/>
      <c r="E102" s="28"/>
      <c r="F102" s="29"/>
      <c r="G102" s="28"/>
      <c r="H102" s="29"/>
      <c r="I102" s="28"/>
      <c r="J102" s="28"/>
      <c r="K102" s="28"/>
      <c r="L102" s="28"/>
      <c r="M102" s="28"/>
      <c r="N102" s="28"/>
      <c r="O102" s="29"/>
      <c r="P102" s="28"/>
      <c r="Q102" s="28"/>
      <c r="R102" s="28"/>
      <c r="S102" s="28"/>
      <c r="T102" s="28"/>
      <c r="U102" s="28"/>
      <c r="V102" s="28"/>
      <c r="W102" s="28"/>
      <c r="X102" s="28"/>
      <c r="Y102" s="28"/>
      <c r="Z102" s="28"/>
      <c r="AA102" s="28"/>
      <c r="AB102" s="28"/>
      <c r="AC102" s="28"/>
      <c r="AD102" s="28"/>
      <c r="AE102" s="28"/>
      <c r="AF102" s="28"/>
      <c r="AG102" s="28"/>
      <c r="AH102" s="30"/>
      <c r="AI102" s="28"/>
      <c r="AJ102" s="30"/>
      <c r="AK102" s="28"/>
      <c r="AL102" s="29"/>
      <c r="AM102" s="28"/>
      <c r="AN102" s="28"/>
      <c r="AO102" s="29"/>
      <c r="AP102" s="28"/>
      <c r="AQ102" s="28"/>
      <c r="AR102" s="28"/>
      <c r="AS102" s="29"/>
      <c r="AT102" s="28"/>
      <c r="AU102" s="29"/>
      <c r="AV102" s="209"/>
      <c r="AW102" s="28"/>
      <c r="AX102" s="31"/>
    </row>
    <row r="103" spans="1:50" x14ac:dyDescent="0.2">
      <c r="A103" s="32"/>
      <c r="B103" s="33"/>
      <c r="C103" s="34"/>
      <c r="D103" s="35"/>
      <c r="E103" s="36"/>
      <c r="F103" s="35"/>
      <c r="G103" s="36"/>
      <c r="H103" s="35"/>
      <c r="I103" s="36"/>
      <c r="J103" s="36"/>
      <c r="K103" s="36"/>
      <c r="L103" s="36"/>
      <c r="M103" s="36"/>
      <c r="N103" s="36"/>
      <c r="O103" s="35"/>
      <c r="P103" s="36"/>
      <c r="Q103" s="36"/>
      <c r="R103" s="36"/>
      <c r="S103" s="35"/>
      <c r="T103" s="36"/>
      <c r="U103" s="35"/>
      <c r="V103" s="36"/>
      <c r="W103" s="33"/>
      <c r="X103" s="33"/>
      <c r="Y103" s="33"/>
      <c r="Z103" s="33"/>
      <c r="AA103" s="33"/>
      <c r="AB103" s="33"/>
      <c r="AC103" s="35"/>
      <c r="AD103" s="36"/>
      <c r="AE103" s="36"/>
      <c r="AF103" s="36"/>
      <c r="AG103" s="36"/>
      <c r="AH103" s="37"/>
      <c r="AI103" s="36"/>
      <c r="AJ103" s="37"/>
      <c r="AK103" s="36"/>
      <c r="AL103" s="35"/>
      <c r="AM103" s="36"/>
      <c r="AN103" s="36"/>
      <c r="AO103" s="35"/>
      <c r="AP103" s="36"/>
      <c r="AQ103" s="36"/>
      <c r="AR103" s="36"/>
      <c r="AS103" s="35"/>
      <c r="AT103" s="36"/>
      <c r="AU103" s="35"/>
      <c r="AV103" s="36"/>
      <c r="AW103" s="36"/>
      <c r="AX103" s="38"/>
    </row>
    <row r="104" spans="1:50" x14ac:dyDescent="0.2">
      <c r="B104" s="7"/>
      <c r="D104" s="146"/>
      <c r="E104" s="147"/>
      <c r="F104" s="146"/>
      <c r="G104" s="147"/>
      <c r="H104" s="146"/>
      <c r="I104" s="147"/>
      <c r="J104" s="147"/>
      <c r="K104" s="147"/>
      <c r="L104" s="147"/>
      <c r="M104" s="147"/>
      <c r="N104" s="147"/>
      <c r="O104" s="146"/>
      <c r="P104" s="148"/>
      <c r="Q104" s="147"/>
      <c r="R104" s="147"/>
      <c r="S104" s="146"/>
      <c r="T104" s="148"/>
      <c r="U104" s="146"/>
      <c r="V104" s="148"/>
      <c r="W104" s="150"/>
      <c r="X104" s="150"/>
      <c r="Y104" s="150"/>
      <c r="Z104" s="150"/>
      <c r="AA104" s="150"/>
      <c r="AB104" s="150"/>
      <c r="AC104" s="146"/>
      <c r="AD104" s="146"/>
      <c r="AE104" s="146"/>
      <c r="AF104" s="146"/>
      <c r="AG104" s="146"/>
      <c r="AH104" s="146"/>
      <c r="AI104" s="149"/>
      <c r="AJ104" s="146"/>
      <c r="AK104" s="149"/>
      <c r="AL104" s="147"/>
      <c r="AM104" s="147"/>
      <c r="AN104" s="146"/>
      <c r="AO104" s="146"/>
      <c r="AP104" s="149"/>
      <c r="AQ104" s="146"/>
      <c r="AR104" s="146"/>
      <c r="AS104" s="146"/>
      <c r="AT104" s="149"/>
      <c r="AU104" s="146"/>
      <c r="AV104" s="148"/>
      <c r="AW104" s="147"/>
      <c r="AX104" s="147"/>
    </row>
    <row r="105" spans="1:50" x14ac:dyDescent="0.2">
      <c r="B105" s="7"/>
      <c r="D105" s="146"/>
      <c r="E105" s="147"/>
      <c r="F105" s="146"/>
      <c r="G105" s="147"/>
      <c r="H105" s="146"/>
      <c r="I105" s="147"/>
      <c r="J105" s="147"/>
      <c r="K105" s="147"/>
      <c r="L105" s="147"/>
      <c r="M105" s="147"/>
      <c r="N105" s="147"/>
      <c r="O105" s="146"/>
      <c r="P105" s="148"/>
      <c r="Q105" s="147"/>
      <c r="R105" s="147"/>
      <c r="S105" s="146"/>
      <c r="T105" s="148"/>
      <c r="U105" s="146"/>
      <c r="V105" s="148"/>
      <c r="W105" s="150"/>
      <c r="X105" s="150"/>
      <c r="Y105" s="150"/>
      <c r="Z105" s="150"/>
      <c r="AA105" s="150"/>
      <c r="AB105" s="150"/>
      <c r="AC105" s="146"/>
      <c r="AD105" s="146"/>
      <c r="AE105" s="146"/>
      <c r="AF105" s="146"/>
      <c r="AG105" s="146"/>
      <c r="AH105" s="146"/>
      <c r="AI105" s="149"/>
      <c r="AJ105" s="146"/>
      <c r="AK105" s="149"/>
      <c r="AL105" s="147"/>
      <c r="AM105" s="147"/>
      <c r="AN105" s="146"/>
      <c r="AO105" s="146"/>
      <c r="AP105" s="149"/>
      <c r="AQ105" s="146"/>
      <c r="AR105" s="146"/>
      <c r="AS105" s="146"/>
      <c r="AT105" s="149"/>
      <c r="AU105" s="146"/>
      <c r="AV105" s="148"/>
      <c r="AW105" s="147"/>
      <c r="AX105" s="147"/>
    </row>
    <row r="106" spans="1:50" x14ac:dyDescent="0.2">
      <c r="B106" s="7"/>
      <c r="D106" s="146"/>
      <c r="E106" s="147"/>
      <c r="F106" s="146"/>
      <c r="G106" s="147"/>
      <c r="H106" s="146"/>
      <c r="I106" s="147"/>
      <c r="J106" s="147"/>
      <c r="K106" s="147"/>
      <c r="L106" s="147"/>
      <c r="M106" s="147"/>
      <c r="N106" s="147"/>
      <c r="O106" s="146"/>
      <c r="P106" s="148"/>
      <c r="Q106" s="147"/>
      <c r="R106" s="147"/>
      <c r="S106" s="146"/>
      <c r="T106" s="148"/>
      <c r="U106" s="146"/>
      <c r="V106" s="148"/>
      <c r="W106" s="150"/>
      <c r="X106" s="150"/>
      <c r="Y106" s="150"/>
      <c r="Z106" s="150"/>
      <c r="AA106" s="150"/>
      <c r="AB106" s="150"/>
      <c r="AC106" s="146"/>
      <c r="AD106" s="146"/>
      <c r="AE106" s="146"/>
      <c r="AF106" s="146"/>
      <c r="AG106" s="146"/>
      <c r="AH106" s="146"/>
      <c r="AI106" s="149"/>
      <c r="AJ106" s="146"/>
      <c r="AK106" s="149"/>
      <c r="AL106" s="147"/>
      <c r="AM106" s="147"/>
      <c r="AN106" s="146"/>
      <c r="AO106" s="146"/>
      <c r="AP106" s="149"/>
      <c r="AQ106" s="146"/>
      <c r="AR106" s="146"/>
      <c r="AS106" s="146"/>
      <c r="AT106" s="149"/>
      <c r="AU106" s="146"/>
      <c r="AV106" s="148"/>
      <c r="AW106" s="147"/>
      <c r="AX106" s="147"/>
    </row>
    <row r="107" spans="1:50" x14ac:dyDescent="0.2">
      <c r="B107" s="7"/>
      <c r="D107" s="146"/>
      <c r="E107" s="147"/>
      <c r="F107" s="146"/>
      <c r="G107" s="147"/>
      <c r="H107" s="146"/>
      <c r="I107" s="147"/>
      <c r="J107" s="147"/>
      <c r="K107" s="147"/>
      <c r="L107" s="147"/>
      <c r="M107" s="147"/>
      <c r="N107" s="147"/>
      <c r="O107" s="146"/>
      <c r="P107" s="148"/>
      <c r="Q107" s="147"/>
      <c r="R107" s="147"/>
      <c r="S107" s="146"/>
      <c r="T107" s="148"/>
      <c r="U107" s="146"/>
      <c r="V107" s="148"/>
      <c r="W107" s="150"/>
      <c r="X107" s="150"/>
      <c r="Y107" s="150"/>
      <c r="Z107" s="150"/>
      <c r="AA107" s="150"/>
      <c r="AB107" s="150"/>
      <c r="AC107" s="146"/>
      <c r="AD107" s="146"/>
      <c r="AE107" s="146"/>
      <c r="AF107" s="146"/>
      <c r="AG107" s="146"/>
      <c r="AH107" s="146"/>
      <c r="AI107" s="149"/>
      <c r="AJ107" s="146"/>
      <c r="AK107" s="149"/>
      <c r="AL107" s="147"/>
      <c r="AM107" s="147"/>
      <c r="AN107" s="146"/>
      <c r="AO107" s="146"/>
      <c r="AP107" s="149"/>
      <c r="AQ107" s="146"/>
      <c r="AR107" s="146"/>
      <c r="AS107" s="146"/>
      <c r="AT107" s="149"/>
      <c r="AU107" s="146"/>
      <c r="AV107" s="148"/>
      <c r="AW107" s="147"/>
      <c r="AX107" s="147"/>
    </row>
    <row r="108" spans="1:50" x14ac:dyDescent="0.2">
      <c r="B108" s="7"/>
      <c r="D108" s="146"/>
      <c r="E108" s="147"/>
      <c r="F108" s="146"/>
      <c r="G108" s="147"/>
      <c r="H108" s="146"/>
      <c r="I108" s="147"/>
      <c r="J108" s="147"/>
      <c r="K108" s="147"/>
      <c r="L108" s="147"/>
      <c r="M108" s="147"/>
      <c r="N108" s="147"/>
      <c r="O108" s="146"/>
      <c r="P108" s="148"/>
      <c r="Q108" s="147"/>
      <c r="R108" s="147"/>
      <c r="S108" s="146"/>
      <c r="T108" s="148"/>
      <c r="U108" s="146"/>
      <c r="V108" s="148"/>
      <c r="W108" s="150"/>
      <c r="X108" s="150"/>
      <c r="Y108" s="150"/>
      <c r="Z108" s="150"/>
      <c r="AA108" s="150"/>
      <c r="AB108" s="150"/>
      <c r="AC108" s="146"/>
      <c r="AD108" s="146"/>
      <c r="AE108" s="146"/>
      <c r="AF108" s="146"/>
      <c r="AG108" s="146"/>
      <c r="AH108" s="146"/>
      <c r="AI108" s="149"/>
      <c r="AJ108" s="146"/>
      <c r="AK108" s="149"/>
      <c r="AL108" s="146"/>
      <c r="AM108" s="146"/>
      <c r="AN108" s="146"/>
      <c r="AO108" s="146"/>
      <c r="AP108" s="146"/>
      <c r="AQ108" s="146"/>
      <c r="AR108" s="146"/>
      <c r="AS108" s="146"/>
      <c r="AT108" s="146"/>
      <c r="AU108" s="146"/>
      <c r="AV108" s="146"/>
      <c r="AW108" s="147"/>
      <c r="AX108" s="147"/>
    </row>
    <row r="109" spans="1:50" x14ac:dyDescent="0.2">
      <c r="B109" s="7"/>
      <c r="D109" s="146"/>
      <c r="E109" s="147"/>
      <c r="F109" s="146"/>
      <c r="G109" s="147"/>
      <c r="H109" s="146"/>
      <c r="I109" s="147"/>
      <c r="J109" s="147"/>
      <c r="K109" s="147"/>
      <c r="L109" s="147"/>
      <c r="M109" s="147"/>
      <c r="N109" s="147"/>
      <c r="O109" s="146"/>
      <c r="P109" s="148"/>
      <c r="Q109" s="147"/>
      <c r="R109" s="147"/>
      <c r="S109" s="146"/>
      <c r="T109" s="148"/>
      <c r="U109" s="146"/>
      <c r="V109" s="148"/>
      <c r="W109" s="150"/>
      <c r="X109" s="150"/>
      <c r="Y109" s="150"/>
      <c r="Z109" s="150"/>
      <c r="AA109" s="150"/>
      <c r="AB109" s="150"/>
      <c r="AC109" s="146"/>
      <c r="AD109" s="146"/>
      <c r="AE109" s="146"/>
      <c r="AF109" s="146"/>
      <c r="AG109" s="146"/>
      <c r="AH109" s="146"/>
      <c r="AI109" s="149"/>
      <c r="AJ109" s="146"/>
      <c r="AK109" s="149"/>
      <c r="AL109" s="146"/>
      <c r="AM109" s="146"/>
      <c r="AN109" s="146"/>
      <c r="AO109" s="146"/>
      <c r="AP109" s="146"/>
      <c r="AQ109" s="146"/>
      <c r="AR109" s="146"/>
      <c r="AS109" s="146"/>
      <c r="AT109" s="146"/>
      <c r="AU109" s="146"/>
      <c r="AV109" s="146"/>
      <c r="AW109" s="147"/>
      <c r="AX109" s="147"/>
    </row>
  </sheetData>
  <sheetProtection password="F4BB" sheet="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5" orientation="landscape" r:id="rId1"/>
  <headerFooter alignWithMargins="0">
    <oddFooter>Page &amp;P of &amp;N</oddFooter>
  </headerFooter>
  <rowBreaks count="2" manualBreakCount="2">
    <brk id="45" max="49" man="1"/>
    <brk id="74" max="49" man="1"/>
  </rowBreaks>
  <colBreaks count="3" manualBreakCount="3">
    <brk id="18" max="101" man="1"/>
    <brk id="28" max="101" man="1"/>
    <brk id="37" max="10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pane ySplit="3" topLeftCell="A37" activePane="bottomLeft" state="frozen"/>
      <selection pane="bottomLeft" sqref="A1:XFD1048576"/>
    </sheetView>
  </sheetViews>
  <sheetFormatPr defaultColWidth="11.42578125" defaultRowHeight="15" x14ac:dyDescent="0.25"/>
  <cols>
    <col min="1" max="1" width="27.85546875" style="252" bestFit="1" customWidth="1"/>
    <col min="2" max="2" width="5.5703125" style="287" bestFit="1" customWidth="1"/>
    <col min="3" max="3" width="8.42578125" style="288" bestFit="1" customWidth="1"/>
    <col min="4" max="4" width="9.7109375" style="288" bestFit="1" customWidth="1"/>
    <col min="5" max="5" width="9.42578125" style="288" bestFit="1" customWidth="1"/>
    <col min="6" max="6" width="12.42578125" style="288" customWidth="1"/>
    <col min="7" max="7" width="9.28515625" style="288" customWidth="1"/>
    <col min="8" max="8" width="9.85546875" style="288" customWidth="1"/>
    <col min="9" max="9" width="8.140625" style="288" bestFit="1" customWidth="1"/>
    <col min="10" max="10" width="9.5703125" style="258" customWidth="1"/>
    <col min="11" max="12" width="11.28515625" style="289" bestFit="1" customWidth="1"/>
    <col min="13" max="13" width="11.7109375" style="290" bestFit="1" customWidth="1"/>
    <col min="14" max="14" width="9.7109375" style="291" bestFit="1" customWidth="1"/>
    <col min="15" max="16" width="8.28515625" style="291" bestFit="1" customWidth="1"/>
    <col min="17" max="19" width="10.5703125" style="291" bestFit="1" customWidth="1"/>
    <col min="20" max="16384" width="11.42578125" style="258"/>
  </cols>
  <sheetData>
    <row r="1" spans="1:19" s="252" customFormat="1" ht="45" x14ac:dyDescent="0.25">
      <c r="A1" s="245"/>
      <c r="B1" s="246"/>
      <c r="C1" s="247" t="s">
        <v>156</v>
      </c>
      <c r="D1" s="246">
        <v>3604</v>
      </c>
      <c r="E1" s="246">
        <v>4076</v>
      </c>
      <c r="F1" s="246">
        <v>3620</v>
      </c>
      <c r="G1" s="247" t="s">
        <v>157</v>
      </c>
      <c r="H1" s="246">
        <v>4561</v>
      </c>
      <c r="I1" s="246" t="s">
        <v>158</v>
      </c>
      <c r="J1" s="248" t="s">
        <v>159</v>
      </c>
      <c r="K1" s="249" t="s">
        <v>160</v>
      </c>
      <c r="L1" s="249" t="s">
        <v>161</v>
      </c>
      <c r="M1" s="250" t="s">
        <v>162</v>
      </c>
      <c r="N1" s="251" t="s">
        <v>163</v>
      </c>
      <c r="O1" s="251" t="s">
        <v>164</v>
      </c>
      <c r="P1" s="251" t="s">
        <v>165</v>
      </c>
      <c r="Q1" s="251" t="s">
        <v>166</v>
      </c>
      <c r="R1" s="251" t="s">
        <v>167</v>
      </c>
      <c r="S1" s="251" t="s">
        <v>199</v>
      </c>
    </row>
    <row r="2" spans="1:19" s="252" customFormat="1" ht="14.25" customHeight="1" x14ac:dyDescent="0.25">
      <c r="A2" s="245"/>
      <c r="B2" s="246"/>
      <c r="C2" s="247">
        <v>14</v>
      </c>
      <c r="D2" s="246">
        <v>77</v>
      </c>
      <c r="E2" s="246">
        <v>19.100000000000001</v>
      </c>
      <c r="F2" s="246">
        <v>50</v>
      </c>
      <c r="G2" s="247">
        <v>7.5</v>
      </c>
      <c r="H2" s="246">
        <v>8.9</v>
      </c>
      <c r="I2" s="246"/>
      <c r="J2" s="245"/>
      <c r="K2" s="249"/>
      <c r="L2" s="249"/>
      <c r="M2" s="250"/>
      <c r="N2" s="251"/>
      <c r="O2" s="251"/>
      <c r="P2" s="251"/>
      <c r="Q2" s="251"/>
      <c r="R2" s="251"/>
      <c r="S2" s="251"/>
    </row>
    <row r="3" spans="1:19" s="252" customFormat="1" x14ac:dyDescent="0.25">
      <c r="A3" s="245"/>
      <c r="B3" s="246"/>
      <c r="C3" s="247" t="s">
        <v>168</v>
      </c>
      <c r="D3" s="246" t="s">
        <v>169</v>
      </c>
      <c r="E3" s="246" t="s">
        <v>170</v>
      </c>
      <c r="F3" s="246" t="s">
        <v>171</v>
      </c>
      <c r="G3" s="247"/>
      <c r="H3" s="246" t="s">
        <v>172</v>
      </c>
      <c r="I3" s="246"/>
      <c r="J3" s="245"/>
      <c r="K3" s="249"/>
      <c r="L3" s="249"/>
      <c r="M3" s="250"/>
      <c r="N3" s="251"/>
      <c r="O3" s="251"/>
      <c r="P3" s="251"/>
      <c r="Q3" s="251"/>
      <c r="R3" s="251"/>
      <c r="S3" s="251"/>
    </row>
    <row r="4" spans="1:19" x14ac:dyDescent="0.25">
      <c r="A4" s="253" t="s">
        <v>173</v>
      </c>
      <c r="B4" s="254">
        <v>2017</v>
      </c>
      <c r="C4" s="255">
        <v>12.563000000000001</v>
      </c>
      <c r="D4" s="255">
        <v>17.797000000000001</v>
      </c>
      <c r="E4" s="255">
        <v>14.523</v>
      </c>
      <c r="F4" s="255">
        <v>11.975</v>
      </c>
      <c r="G4" s="255">
        <v>20.196750000000002</v>
      </c>
      <c r="H4" s="255">
        <v>16.748000000000001</v>
      </c>
      <c r="I4" s="255"/>
      <c r="J4" s="256"/>
      <c r="K4" s="255"/>
      <c r="L4" s="255"/>
      <c r="M4" s="257"/>
      <c r="N4" s="257"/>
      <c r="O4" s="257"/>
      <c r="P4" s="257"/>
      <c r="Q4" s="257"/>
      <c r="R4" s="257"/>
      <c r="S4" s="257"/>
    </row>
    <row r="5" spans="1:19" x14ac:dyDescent="0.25">
      <c r="A5" s="259" t="s">
        <v>173</v>
      </c>
      <c r="B5" s="260">
        <v>2018</v>
      </c>
      <c r="C5" s="261">
        <v>13.191000000000001</v>
      </c>
      <c r="D5" s="261">
        <v>18.696999999999999</v>
      </c>
      <c r="E5" s="261">
        <v>15.249000000000001</v>
      </c>
      <c r="F5" s="261">
        <v>12.574</v>
      </c>
      <c r="G5" s="261">
        <f>G4*1.06</f>
        <v>21.408555000000003</v>
      </c>
      <c r="H5" s="261">
        <v>17.585000000000001</v>
      </c>
      <c r="I5" s="261"/>
      <c r="J5" s="262"/>
      <c r="K5" s="261"/>
      <c r="L5" s="261"/>
      <c r="M5" s="263"/>
      <c r="N5" s="263"/>
      <c r="O5" s="263"/>
      <c r="P5" s="263"/>
      <c r="Q5" s="263"/>
      <c r="R5" s="263"/>
      <c r="S5" s="263"/>
    </row>
    <row r="6" spans="1:19" x14ac:dyDescent="0.25">
      <c r="A6" s="253" t="s">
        <v>200</v>
      </c>
      <c r="B6" s="254">
        <v>2017</v>
      </c>
      <c r="C6" s="255">
        <v>12.33</v>
      </c>
      <c r="D6" s="255">
        <v>17.53</v>
      </c>
      <c r="E6" s="255">
        <v>14.2</v>
      </c>
      <c r="F6" s="255">
        <v>11.8</v>
      </c>
      <c r="G6" s="255"/>
      <c r="H6" s="255">
        <v>16.52</v>
      </c>
      <c r="I6" s="255"/>
      <c r="J6" s="256"/>
      <c r="K6" s="255"/>
      <c r="L6" s="255"/>
      <c r="M6" s="257"/>
      <c r="N6" s="257"/>
      <c r="O6" s="257"/>
      <c r="P6" s="257"/>
      <c r="Q6" s="257"/>
      <c r="R6" s="257"/>
      <c r="S6" s="257"/>
    </row>
    <row r="7" spans="1:19" x14ac:dyDescent="0.25">
      <c r="A7" s="259" t="s">
        <v>200</v>
      </c>
      <c r="B7" s="260">
        <v>2018</v>
      </c>
      <c r="C7" s="261">
        <v>13.128</v>
      </c>
      <c r="D7" s="261">
        <v>18.567</v>
      </c>
      <c r="E7" s="261"/>
      <c r="F7" s="261">
        <v>12.516</v>
      </c>
      <c r="G7" s="261">
        <v>21.213000000000001</v>
      </c>
      <c r="H7" s="261"/>
      <c r="I7" s="261"/>
      <c r="J7" s="262"/>
      <c r="K7" s="261"/>
      <c r="L7" s="261"/>
      <c r="M7" s="263"/>
      <c r="N7" s="263"/>
      <c r="O7" s="263"/>
      <c r="P7" s="263"/>
      <c r="Q7" s="263"/>
      <c r="R7" s="263"/>
      <c r="S7" s="263"/>
    </row>
    <row r="8" spans="1:19" x14ac:dyDescent="0.25">
      <c r="A8" s="253" t="s">
        <v>100</v>
      </c>
      <c r="B8" s="254">
        <v>2017</v>
      </c>
      <c r="C8" s="255">
        <v>12.199</v>
      </c>
      <c r="D8" s="255">
        <v>17.280999999999999</v>
      </c>
      <c r="E8" s="255">
        <v>13.708</v>
      </c>
      <c r="F8" s="255">
        <v>11.629</v>
      </c>
      <c r="G8" s="255">
        <f>G7*1.055</f>
        <v>22.379715000000001</v>
      </c>
      <c r="H8" s="255">
        <v>15.808</v>
      </c>
      <c r="I8" s="255"/>
      <c r="J8" s="256"/>
      <c r="K8" s="255"/>
      <c r="L8" s="255"/>
      <c r="M8" s="257"/>
      <c r="N8" s="257"/>
      <c r="O8" s="257"/>
      <c r="P8" s="257"/>
      <c r="Q8" s="257"/>
      <c r="R8" s="257"/>
      <c r="S8" s="257"/>
    </row>
    <row r="9" spans="1:19" x14ac:dyDescent="0.25">
      <c r="A9" s="259" t="s">
        <v>100</v>
      </c>
      <c r="B9" s="260">
        <v>2018</v>
      </c>
      <c r="C9" s="261">
        <v>12.808999999999999</v>
      </c>
      <c r="D9" s="261">
        <v>18.145</v>
      </c>
      <c r="E9" s="261">
        <f>E8*1.05</f>
        <v>14.393400000000002</v>
      </c>
      <c r="F9" s="261">
        <v>12.21</v>
      </c>
      <c r="G9" s="261">
        <f>G8*1.05</f>
        <v>23.498700750000001</v>
      </c>
      <c r="H9" s="261">
        <v>16.597999999999999</v>
      </c>
      <c r="I9" s="261"/>
      <c r="J9" s="262"/>
      <c r="K9" s="261"/>
      <c r="L9" s="261"/>
      <c r="M9" s="261"/>
      <c r="N9" s="261"/>
      <c r="O9" s="261"/>
      <c r="P9" s="261"/>
      <c r="Q9" s="263"/>
      <c r="R9" s="263"/>
      <c r="S9" s="263"/>
    </row>
    <row r="10" spans="1:19" x14ac:dyDescent="0.25">
      <c r="A10" s="253" t="s">
        <v>174</v>
      </c>
      <c r="B10" s="254">
        <v>2017</v>
      </c>
      <c r="C10" s="255">
        <v>12.603999999999999</v>
      </c>
      <c r="D10" s="255">
        <v>17.527000000000001</v>
      </c>
      <c r="E10" s="255">
        <v>13.903</v>
      </c>
      <c r="F10" s="255">
        <v>11.795</v>
      </c>
      <c r="G10" s="255">
        <f>G8</f>
        <v>22.379715000000001</v>
      </c>
      <c r="H10" s="255">
        <v>16.033000000000001</v>
      </c>
      <c r="I10" s="255"/>
      <c r="J10" s="256"/>
      <c r="K10" s="255"/>
      <c r="L10" s="255"/>
      <c r="M10" s="257"/>
      <c r="N10" s="257"/>
      <c r="O10" s="257"/>
      <c r="P10" s="257"/>
      <c r="Q10" s="257"/>
      <c r="R10" s="257"/>
      <c r="S10" s="257"/>
    </row>
    <row r="11" spans="1:19" x14ac:dyDescent="0.25">
      <c r="A11" s="259" t="s">
        <v>174</v>
      </c>
      <c r="B11" s="260">
        <v>2018</v>
      </c>
      <c r="C11" s="261">
        <v>12.991</v>
      </c>
      <c r="D11" s="261">
        <v>18.402999999999999</v>
      </c>
      <c r="E11" s="261">
        <v>14.598000000000001</v>
      </c>
      <c r="F11" s="261">
        <v>12.385</v>
      </c>
      <c r="G11" s="261"/>
      <c r="H11" s="261">
        <v>16.934999999999999</v>
      </c>
      <c r="I11" s="261"/>
      <c r="J11" s="262"/>
      <c r="K11" s="261"/>
      <c r="L11" s="261"/>
      <c r="M11" s="263"/>
      <c r="N11" s="263"/>
      <c r="O11" s="263"/>
      <c r="P11" s="263"/>
      <c r="Q11" s="263"/>
      <c r="R11" s="263"/>
      <c r="S11" s="263"/>
    </row>
    <row r="12" spans="1:19" x14ac:dyDescent="0.25">
      <c r="A12" s="253" t="s">
        <v>101</v>
      </c>
      <c r="B12" s="254">
        <v>2017</v>
      </c>
      <c r="C12" s="255">
        <v>12.34</v>
      </c>
      <c r="D12" s="255">
        <v>17.48</v>
      </c>
      <c r="E12" s="255">
        <v>14.16</v>
      </c>
      <c r="F12" s="255">
        <v>11.78</v>
      </c>
      <c r="G12" s="255"/>
      <c r="H12" s="255">
        <v>16.489999999999998</v>
      </c>
      <c r="I12" s="255"/>
      <c r="J12" s="256"/>
      <c r="K12" s="255"/>
      <c r="L12" s="255"/>
      <c r="M12" s="257"/>
      <c r="N12" s="257"/>
      <c r="O12" s="257"/>
      <c r="P12" s="257"/>
      <c r="Q12" s="257"/>
      <c r="R12" s="257"/>
      <c r="S12" s="257"/>
    </row>
    <row r="13" spans="1:19" x14ac:dyDescent="0.25">
      <c r="A13" s="259" t="s">
        <v>101</v>
      </c>
      <c r="B13" s="260">
        <v>2018</v>
      </c>
      <c r="C13" s="261">
        <v>13.114000000000001</v>
      </c>
      <c r="D13" s="261">
        <v>18.559000000000001</v>
      </c>
      <c r="E13" s="261">
        <v>10.093999999999999</v>
      </c>
      <c r="F13" s="261">
        <v>12.488</v>
      </c>
      <c r="G13" s="261">
        <v>21.16</v>
      </c>
      <c r="H13" s="261">
        <v>17.471</v>
      </c>
      <c r="I13" s="261"/>
      <c r="J13" s="262"/>
      <c r="K13" s="261"/>
      <c r="L13" s="261"/>
      <c r="M13" s="263"/>
      <c r="N13" s="263"/>
      <c r="O13" s="263"/>
      <c r="P13" s="263"/>
      <c r="Q13" s="263"/>
      <c r="R13" s="263"/>
      <c r="S13" s="263"/>
    </row>
    <row r="14" spans="1:19" x14ac:dyDescent="0.25">
      <c r="A14" s="253" t="s">
        <v>175</v>
      </c>
      <c r="B14" s="254">
        <v>2017</v>
      </c>
      <c r="C14" s="255">
        <v>11.86</v>
      </c>
      <c r="D14" s="255">
        <v>16.815000000000001</v>
      </c>
      <c r="E14" s="255">
        <v>13.71</v>
      </c>
      <c r="F14" s="255">
        <v>11.311999999999999</v>
      </c>
      <c r="G14" s="255">
        <v>19.187000000000001</v>
      </c>
      <c r="H14" s="255">
        <v>15.831</v>
      </c>
      <c r="I14" s="255"/>
      <c r="J14" s="256"/>
      <c r="K14" s="255"/>
      <c r="L14" s="255"/>
      <c r="M14" s="257"/>
      <c r="N14" s="257"/>
      <c r="O14" s="257"/>
      <c r="P14" s="257"/>
      <c r="Q14" s="257"/>
      <c r="R14" s="257"/>
      <c r="S14" s="257"/>
    </row>
    <row r="15" spans="1:19" x14ac:dyDescent="0.25">
      <c r="A15" s="253" t="s">
        <v>176</v>
      </c>
      <c r="B15" s="254">
        <v>2017</v>
      </c>
      <c r="C15" s="255">
        <v>12.193</v>
      </c>
      <c r="D15" s="255">
        <v>17.286999999999999</v>
      </c>
      <c r="E15" s="255">
        <v>14.099</v>
      </c>
      <c r="F15" s="255">
        <v>11.632</v>
      </c>
      <c r="G15" s="255">
        <v>19.707000000000001</v>
      </c>
      <c r="H15" s="255">
        <v>16.268999999999998</v>
      </c>
      <c r="I15" s="255"/>
      <c r="J15" s="256"/>
      <c r="K15" s="255"/>
      <c r="L15" s="255"/>
      <c r="M15" s="257"/>
      <c r="N15" s="257"/>
      <c r="O15" s="257"/>
      <c r="P15" s="257"/>
      <c r="Q15" s="257"/>
      <c r="R15" s="257"/>
      <c r="S15" s="257"/>
    </row>
    <row r="16" spans="1:19" x14ac:dyDescent="0.25">
      <c r="A16" s="253" t="s">
        <v>177</v>
      </c>
      <c r="B16" s="254">
        <v>2017</v>
      </c>
      <c r="C16" s="255">
        <v>12.193</v>
      </c>
      <c r="D16" s="255">
        <v>17.286999999999999</v>
      </c>
      <c r="E16" s="255">
        <v>14.099</v>
      </c>
      <c r="F16" s="255">
        <v>11.632</v>
      </c>
      <c r="G16" s="255">
        <v>19.707000000000001</v>
      </c>
      <c r="H16" s="255">
        <v>16.268999999999998</v>
      </c>
      <c r="I16" s="255"/>
      <c r="J16" s="256"/>
      <c r="K16" s="255"/>
      <c r="L16" s="255"/>
      <c r="M16" s="257"/>
      <c r="N16" s="257"/>
      <c r="O16" s="257"/>
      <c r="P16" s="257"/>
      <c r="Q16" s="257"/>
      <c r="R16" s="257"/>
      <c r="S16" s="257"/>
    </row>
    <row r="17" spans="1:19" ht="105" x14ac:dyDescent="0.25">
      <c r="A17" s="264" t="s">
        <v>178</v>
      </c>
      <c r="B17" s="254">
        <v>2017</v>
      </c>
      <c r="C17" s="255">
        <v>12.193</v>
      </c>
      <c r="D17" s="255">
        <v>17.286999999999999</v>
      </c>
      <c r="E17" s="255">
        <v>14.099</v>
      </c>
      <c r="F17" s="255">
        <v>11.632</v>
      </c>
      <c r="G17" s="255">
        <v>19.707000000000001</v>
      </c>
      <c r="H17" s="255">
        <v>16.268999999999998</v>
      </c>
      <c r="I17" s="255"/>
      <c r="J17" s="256"/>
      <c r="K17" s="255"/>
      <c r="L17" s="255"/>
      <c r="M17" s="257"/>
      <c r="N17" s="257"/>
      <c r="O17" s="257"/>
      <c r="P17" s="257"/>
      <c r="Q17" s="257"/>
      <c r="R17" s="257"/>
      <c r="S17" s="257"/>
    </row>
    <row r="18" spans="1:19" x14ac:dyDescent="0.25">
      <c r="A18" s="253" t="s">
        <v>179</v>
      </c>
      <c r="B18" s="254">
        <v>2017</v>
      </c>
      <c r="C18" s="255">
        <v>12.62</v>
      </c>
      <c r="D18" s="255">
        <v>17.902999999999999</v>
      </c>
      <c r="E18" s="255">
        <v>14.619</v>
      </c>
      <c r="F18" s="255">
        <v>12.05</v>
      </c>
      <c r="G18" s="255">
        <v>20.413</v>
      </c>
      <c r="H18" s="255">
        <v>16.87</v>
      </c>
      <c r="I18" s="255"/>
      <c r="J18" s="256"/>
      <c r="K18" s="255"/>
      <c r="L18" s="255"/>
      <c r="M18" s="257"/>
      <c r="N18" s="257"/>
      <c r="O18" s="257"/>
      <c r="P18" s="257"/>
      <c r="Q18" s="257"/>
      <c r="R18" s="257"/>
      <c r="S18" s="257"/>
    </row>
    <row r="19" spans="1:19" x14ac:dyDescent="0.25">
      <c r="A19" s="253" t="s">
        <v>180</v>
      </c>
      <c r="B19" s="254">
        <v>2017</v>
      </c>
      <c r="C19" s="255">
        <v>16.2</v>
      </c>
      <c r="D19" s="255">
        <v>22.948</v>
      </c>
      <c r="E19" s="255">
        <v>18.728000000000002</v>
      </c>
      <c r="F19" s="255">
        <v>15.44</v>
      </c>
      <c r="G19" s="255">
        <v>26.187000000000001</v>
      </c>
      <c r="H19" s="255">
        <v>21.6</v>
      </c>
      <c r="I19" s="255"/>
      <c r="J19" s="256"/>
      <c r="K19" s="255"/>
      <c r="L19" s="255"/>
      <c r="M19" s="257"/>
      <c r="N19" s="257"/>
      <c r="O19" s="257"/>
      <c r="P19" s="257"/>
      <c r="Q19" s="257"/>
      <c r="R19" s="257"/>
      <c r="S19" s="257"/>
    </row>
    <row r="20" spans="1:19" x14ac:dyDescent="0.25">
      <c r="A20" s="253" t="s">
        <v>181</v>
      </c>
      <c r="B20" s="254">
        <v>2017</v>
      </c>
      <c r="C20" s="255">
        <v>16.2</v>
      </c>
      <c r="D20" s="255">
        <v>22.948</v>
      </c>
      <c r="E20" s="255">
        <v>18.728000000000002</v>
      </c>
      <c r="F20" s="255">
        <v>15.44</v>
      </c>
      <c r="G20" s="255">
        <v>26.187000000000001</v>
      </c>
      <c r="H20" s="255">
        <v>21.6</v>
      </c>
      <c r="I20" s="255"/>
      <c r="J20" s="256"/>
      <c r="K20" s="255"/>
      <c r="L20" s="255"/>
      <c r="M20" s="257"/>
      <c r="N20" s="257"/>
      <c r="O20" s="257"/>
      <c r="P20" s="257"/>
      <c r="Q20" s="257"/>
      <c r="R20" s="257"/>
      <c r="S20" s="257"/>
    </row>
    <row r="21" spans="1:19" ht="105" x14ac:dyDescent="0.25">
      <c r="A21" s="264" t="s">
        <v>182</v>
      </c>
      <c r="B21" s="254">
        <v>2017</v>
      </c>
      <c r="C21" s="255">
        <v>16.2</v>
      </c>
      <c r="D21" s="255">
        <v>22.948</v>
      </c>
      <c r="E21" s="255">
        <v>14.4</v>
      </c>
      <c r="F21" s="255">
        <v>15.44</v>
      </c>
      <c r="G21" s="255">
        <v>26.187000000000001</v>
      </c>
      <c r="H21" s="255">
        <v>16.600000000000001</v>
      </c>
      <c r="I21" s="255"/>
      <c r="J21" s="256"/>
      <c r="K21" s="255"/>
      <c r="L21" s="255"/>
      <c r="M21" s="257"/>
      <c r="N21" s="257"/>
      <c r="O21" s="257"/>
      <c r="P21" s="257"/>
      <c r="Q21" s="257"/>
      <c r="R21" s="257"/>
      <c r="S21" s="257"/>
    </row>
    <row r="22" spans="1:19" x14ac:dyDescent="0.25">
      <c r="A22" s="259" t="s">
        <v>175</v>
      </c>
      <c r="B22" s="260">
        <v>2018</v>
      </c>
      <c r="C22" s="261">
        <v>12.513</v>
      </c>
      <c r="D22" s="261">
        <v>17.722999999999999</v>
      </c>
      <c r="E22" s="261">
        <v>14.468999999999999</v>
      </c>
      <c r="F22" s="261">
        <v>11.922000000000001</v>
      </c>
      <c r="G22" s="261">
        <v>20.225999999999999</v>
      </c>
      <c r="H22" s="261">
        <v>16.684999999999999</v>
      </c>
      <c r="I22" s="261"/>
      <c r="J22" s="262"/>
      <c r="K22" s="261"/>
      <c r="L22" s="261"/>
      <c r="M22" s="263"/>
      <c r="N22" s="263"/>
      <c r="O22" s="263"/>
      <c r="P22" s="263"/>
      <c r="Q22" s="263"/>
      <c r="R22" s="263"/>
      <c r="S22" s="263"/>
    </row>
    <row r="23" spans="1:19" x14ac:dyDescent="0.25">
      <c r="A23" s="259" t="s">
        <v>176</v>
      </c>
      <c r="B23" s="260">
        <v>2018</v>
      </c>
      <c r="C23" s="261">
        <v>12.863</v>
      </c>
      <c r="D23" s="261">
        <v>18.22</v>
      </c>
      <c r="E23" s="261">
        <v>14.858000000000001</v>
      </c>
      <c r="F23" s="261">
        <v>12.26</v>
      </c>
      <c r="G23" s="261">
        <v>20.773</v>
      </c>
      <c r="H23" s="261">
        <v>17.149000000000001</v>
      </c>
      <c r="I23" s="261"/>
      <c r="J23" s="262"/>
      <c r="K23" s="261"/>
      <c r="L23" s="261"/>
      <c r="M23" s="263"/>
      <c r="N23" s="263"/>
      <c r="O23" s="263"/>
      <c r="P23" s="263"/>
      <c r="Q23" s="263"/>
      <c r="R23" s="263"/>
      <c r="S23" s="263"/>
    </row>
    <row r="24" spans="1:19" x14ac:dyDescent="0.25">
      <c r="A24" s="259" t="s">
        <v>177</v>
      </c>
      <c r="B24" s="260">
        <v>2018</v>
      </c>
      <c r="C24" s="261">
        <v>12.863</v>
      </c>
      <c r="D24" s="261">
        <v>18.22</v>
      </c>
      <c r="E24" s="261">
        <v>14.858000000000001</v>
      </c>
      <c r="F24" s="261">
        <v>12.26</v>
      </c>
      <c r="G24" s="261">
        <v>20.773</v>
      </c>
      <c r="H24" s="261">
        <v>17.149000000000001</v>
      </c>
      <c r="I24" s="261"/>
      <c r="J24" s="262"/>
      <c r="K24" s="261"/>
      <c r="L24" s="261"/>
      <c r="M24" s="263"/>
      <c r="N24" s="263"/>
      <c r="O24" s="263"/>
      <c r="P24" s="263"/>
      <c r="Q24" s="263"/>
      <c r="R24" s="263"/>
      <c r="S24" s="263"/>
    </row>
    <row r="25" spans="1:19" ht="105" x14ac:dyDescent="0.25">
      <c r="A25" s="265" t="s">
        <v>178</v>
      </c>
      <c r="B25" s="260">
        <v>2018</v>
      </c>
      <c r="C25" s="261">
        <f>C31:R31</f>
        <v>13.135999999999999</v>
      </c>
      <c r="D25" s="261">
        <f t="shared" ref="D25:S25" si="0">D31:S31</f>
        <v>18.605</v>
      </c>
      <c r="E25" s="261">
        <f t="shared" si="0"/>
        <v>15.183</v>
      </c>
      <c r="F25" s="261">
        <f t="shared" si="0"/>
        <v>12.52</v>
      </c>
      <c r="G25" s="261">
        <f t="shared" si="0"/>
        <v>21.24</v>
      </c>
      <c r="H25" s="261">
        <f t="shared" si="0"/>
        <v>17.5</v>
      </c>
      <c r="I25" s="261">
        <f t="shared" si="0"/>
        <v>0</v>
      </c>
      <c r="J25" s="261">
        <f t="shared" si="0"/>
        <v>0</v>
      </c>
      <c r="K25" s="261">
        <f t="shared" si="0"/>
        <v>0</v>
      </c>
      <c r="L25" s="261">
        <f t="shared" si="0"/>
        <v>0</v>
      </c>
      <c r="M25" s="261">
        <f t="shared" si="0"/>
        <v>0</v>
      </c>
      <c r="N25" s="261">
        <f t="shared" si="0"/>
        <v>0</v>
      </c>
      <c r="O25" s="261">
        <f t="shared" si="0"/>
        <v>0</v>
      </c>
      <c r="P25" s="261">
        <f t="shared" si="0"/>
        <v>0</v>
      </c>
      <c r="Q25" s="261">
        <f t="shared" si="0"/>
        <v>0</v>
      </c>
      <c r="R25" s="261">
        <f t="shared" si="0"/>
        <v>0</v>
      </c>
      <c r="S25" s="261">
        <f t="shared" si="0"/>
        <v>0</v>
      </c>
    </row>
    <row r="26" spans="1:19" x14ac:dyDescent="0.25">
      <c r="A26" s="259" t="s">
        <v>179</v>
      </c>
      <c r="B26" s="260">
        <v>2018</v>
      </c>
      <c r="C26" s="261">
        <v>13.3</v>
      </c>
      <c r="D26" s="261">
        <v>18.86</v>
      </c>
      <c r="E26" s="261">
        <v>15.404</v>
      </c>
      <c r="F26" s="261">
        <v>12.698</v>
      </c>
      <c r="G26" s="261">
        <v>21.52</v>
      </c>
      <c r="H26" s="261">
        <v>17.786000000000001</v>
      </c>
      <c r="I26" s="261"/>
      <c r="J26" s="262"/>
      <c r="K26" s="261"/>
      <c r="L26" s="261"/>
      <c r="M26" s="263"/>
      <c r="N26" s="263"/>
      <c r="O26" s="263"/>
      <c r="P26" s="263"/>
      <c r="Q26" s="263"/>
      <c r="R26" s="263"/>
      <c r="S26" s="263"/>
    </row>
    <row r="27" spans="1:19" x14ac:dyDescent="0.25">
      <c r="A27" s="259" t="s">
        <v>180</v>
      </c>
      <c r="B27" s="260">
        <v>2018</v>
      </c>
      <c r="C27" s="261">
        <v>17.064</v>
      </c>
      <c r="D27" s="261">
        <v>24.187000000000001</v>
      </c>
      <c r="E27" s="261">
        <v>19.738</v>
      </c>
      <c r="F27" s="261">
        <v>16.274000000000001</v>
      </c>
      <c r="G27" s="261">
        <v>27.6</v>
      </c>
      <c r="H27" s="261">
        <v>22.76</v>
      </c>
      <c r="I27" s="261"/>
      <c r="J27" s="262"/>
      <c r="K27" s="261"/>
      <c r="L27" s="261"/>
      <c r="M27" s="263"/>
      <c r="N27" s="263"/>
      <c r="O27" s="263"/>
      <c r="P27" s="263"/>
      <c r="Q27" s="263"/>
      <c r="R27" s="263"/>
      <c r="S27" s="263"/>
    </row>
    <row r="28" spans="1:19" x14ac:dyDescent="0.25">
      <c r="A28" s="259" t="s">
        <v>181</v>
      </c>
      <c r="B28" s="260">
        <v>2018</v>
      </c>
      <c r="C28" s="261">
        <v>17.064</v>
      </c>
      <c r="D28" s="261">
        <v>24.187000000000001</v>
      </c>
      <c r="E28" s="261">
        <v>19.738</v>
      </c>
      <c r="F28" s="261">
        <v>16.274000000000001</v>
      </c>
      <c r="G28" s="261">
        <v>27.6</v>
      </c>
      <c r="H28" s="261">
        <v>22.76</v>
      </c>
      <c r="I28" s="261"/>
      <c r="J28" s="262"/>
      <c r="K28" s="261"/>
      <c r="L28" s="261"/>
      <c r="M28" s="263"/>
      <c r="N28" s="263"/>
      <c r="O28" s="263"/>
      <c r="P28" s="263"/>
      <c r="Q28" s="263"/>
      <c r="R28" s="263"/>
      <c r="S28" s="263"/>
    </row>
    <row r="29" spans="1:19" ht="105" x14ac:dyDescent="0.25">
      <c r="A29" s="265" t="s">
        <v>182</v>
      </c>
      <c r="B29" s="260">
        <v>2018</v>
      </c>
      <c r="C29" s="261">
        <v>17.064</v>
      </c>
      <c r="D29" s="261">
        <v>24.187000000000001</v>
      </c>
      <c r="E29" s="261">
        <v>15.183</v>
      </c>
      <c r="F29" s="261">
        <v>16.274000000000001</v>
      </c>
      <c r="G29" s="261">
        <v>27.6</v>
      </c>
      <c r="H29" s="261">
        <v>17.507000000000001</v>
      </c>
      <c r="I29" s="261"/>
      <c r="J29" s="262"/>
      <c r="K29" s="261"/>
      <c r="L29" s="261"/>
      <c r="M29" s="263"/>
      <c r="N29" s="263"/>
      <c r="O29" s="263"/>
      <c r="P29" s="263"/>
      <c r="Q29" s="263"/>
      <c r="R29" s="263"/>
      <c r="S29" s="263"/>
    </row>
    <row r="30" spans="1:19" x14ac:dyDescent="0.25">
      <c r="A30" s="253" t="s">
        <v>102</v>
      </c>
      <c r="B30" s="254">
        <v>2017</v>
      </c>
      <c r="C30" s="255">
        <v>12.46</v>
      </c>
      <c r="D30" s="255">
        <v>17.652000000000001</v>
      </c>
      <c r="E30" s="255">
        <v>14.403</v>
      </c>
      <c r="F30" s="255">
        <v>11.877000000000001</v>
      </c>
      <c r="G30" s="255">
        <v>20.146999999999998</v>
      </c>
      <c r="H30" s="255">
        <v>16.62</v>
      </c>
      <c r="I30" s="255"/>
      <c r="J30" s="256"/>
      <c r="K30" s="255"/>
      <c r="L30" s="255"/>
      <c r="M30" s="257"/>
      <c r="N30" s="257"/>
      <c r="O30" s="257"/>
      <c r="P30" s="257"/>
      <c r="Q30" s="257"/>
      <c r="R30" s="257"/>
      <c r="S30" s="257"/>
    </row>
    <row r="31" spans="1:19" x14ac:dyDescent="0.25">
      <c r="A31" s="259" t="s">
        <v>102</v>
      </c>
      <c r="B31" s="260">
        <v>2018</v>
      </c>
      <c r="C31" s="261">
        <v>13.135999999999999</v>
      </c>
      <c r="D31" s="261">
        <v>18.605</v>
      </c>
      <c r="E31" s="261">
        <v>15.183</v>
      </c>
      <c r="F31" s="261">
        <v>12.52</v>
      </c>
      <c r="G31" s="261">
        <v>21.24</v>
      </c>
      <c r="H31" s="261">
        <v>17.5</v>
      </c>
      <c r="I31" s="261"/>
      <c r="J31" s="262"/>
      <c r="K31" s="261"/>
      <c r="L31" s="261"/>
      <c r="M31" s="263"/>
      <c r="N31" s="263"/>
      <c r="O31" s="263"/>
      <c r="P31" s="263"/>
      <c r="Q31" s="263"/>
      <c r="R31" s="263"/>
      <c r="S31" s="263"/>
    </row>
    <row r="32" spans="1:19" x14ac:dyDescent="0.25">
      <c r="A32" s="253" t="s">
        <v>103</v>
      </c>
      <c r="B32" s="254">
        <v>2017</v>
      </c>
      <c r="C32" s="255">
        <v>12.824999999999999</v>
      </c>
      <c r="D32" s="255">
        <v>18.167000000000002</v>
      </c>
      <c r="E32" s="255">
        <v>14.826000000000001</v>
      </c>
      <c r="F32" s="255">
        <v>12.225</v>
      </c>
      <c r="G32" s="255"/>
      <c r="H32" s="255">
        <v>17.099</v>
      </c>
      <c r="I32" s="255">
        <v>20.709</v>
      </c>
      <c r="J32" s="256">
        <v>23.216000000000001</v>
      </c>
      <c r="K32" s="255"/>
      <c r="L32" s="255"/>
      <c r="M32" s="257"/>
      <c r="N32" s="257"/>
      <c r="O32" s="257"/>
      <c r="P32" s="257"/>
      <c r="Q32" s="257"/>
      <c r="R32" s="257"/>
      <c r="S32" s="257"/>
    </row>
    <row r="33" spans="1:19" x14ac:dyDescent="0.25">
      <c r="A33" s="259" t="s">
        <v>103</v>
      </c>
      <c r="B33" s="260">
        <v>2018</v>
      </c>
      <c r="C33" s="261">
        <v>13.62</v>
      </c>
      <c r="D33" s="261">
        <v>19.292999999999999</v>
      </c>
      <c r="E33" s="261">
        <v>15.744999999999999</v>
      </c>
      <c r="F33" s="261">
        <v>12.983000000000001</v>
      </c>
      <c r="G33" s="261"/>
      <c r="H33" s="261">
        <v>18.158999999999999</v>
      </c>
      <c r="I33" s="261">
        <v>21.992999999999999</v>
      </c>
      <c r="J33" s="262">
        <v>24.655999999999999</v>
      </c>
      <c r="K33" s="261"/>
      <c r="L33" s="261"/>
      <c r="M33" s="263"/>
      <c r="N33" s="263"/>
      <c r="O33" s="263"/>
      <c r="P33" s="263"/>
      <c r="Q33" s="263"/>
      <c r="R33" s="263"/>
      <c r="S33" s="263"/>
    </row>
    <row r="34" spans="1:19" x14ac:dyDescent="0.25">
      <c r="A34" s="253" t="s">
        <v>183</v>
      </c>
      <c r="B34" s="254">
        <v>2017</v>
      </c>
      <c r="C34" s="255">
        <v>12.92</v>
      </c>
      <c r="D34" s="255">
        <v>18.36</v>
      </c>
      <c r="E34" s="255">
        <v>14.88</v>
      </c>
      <c r="F34" s="255">
        <v>12.37</v>
      </c>
      <c r="G34" s="255"/>
      <c r="H34" s="255">
        <v>17.309999999999999</v>
      </c>
      <c r="I34" s="255"/>
      <c r="J34" s="256"/>
      <c r="K34" s="255"/>
      <c r="L34" s="255"/>
      <c r="M34" s="257"/>
      <c r="N34" s="257"/>
      <c r="O34" s="257"/>
      <c r="P34" s="257"/>
      <c r="Q34" s="257"/>
      <c r="R34" s="257"/>
      <c r="S34" s="257"/>
    </row>
    <row r="35" spans="1:19" x14ac:dyDescent="0.25">
      <c r="A35" s="259" t="s">
        <v>183</v>
      </c>
      <c r="B35" s="260">
        <v>2018</v>
      </c>
      <c r="C35" s="261">
        <v>13.736000000000001</v>
      </c>
      <c r="D35" s="261">
        <v>19.457999999999998</v>
      </c>
      <c r="E35" s="261">
        <v>10.581</v>
      </c>
      <c r="F35" s="261">
        <v>13.093999999999999</v>
      </c>
      <c r="G35" s="261">
        <v>0</v>
      </c>
      <c r="H35" s="261">
        <v>12.164</v>
      </c>
      <c r="I35" s="261"/>
      <c r="J35" s="262"/>
      <c r="K35" s="261"/>
      <c r="L35" s="261"/>
      <c r="M35" s="263"/>
      <c r="N35" s="263"/>
      <c r="O35" s="263"/>
      <c r="P35" s="263"/>
      <c r="Q35" s="263"/>
      <c r="R35" s="263"/>
      <c r="S35" s="263"/>
    </row>
    <row r="36" spans="1:19" x14ac:dyDescent="0.25">
      <c r="A36" s="253" t="s">
        <v>184</v>
      </c>
      <c r="B36" s="254">
        <v>2017</v>
      </c>
      <c r="C36" s="255">
        <v>13.11</v>
      </c>
      <c r="D36" s="255">
        <v>18.57</v>
      </c>
      <c r="E36" s="255">
        <v>15.1</v>
      </c>
      <c r="F36" s="255">
        <v>12.25</v>
      </c>
      <c r="G36" s="255"/>
      <c r="H36" s="255">
        <v>17.489999999999998</v>
      </c>
      <c r="I36" s="255"/>
      <c r="J36" s="256"/>
      <c r="K36" s="255"/>
      <c r="L36" s="255"/>
      <c r="M36" s="257"/>
      <c r="N36" s="257"/>
      <c r="O36" s="257"/>
      <c r="P36" s="257"/>
      <c r="Q36" s="257"/>
      <c r="R36" s="257"/>
      <c r="S36" s="257"/>
    </row>
    <row r="37" spans="1:19" x14ac:dyDescent="0.25">
      <c r="A37" s="259" t="s">
        <v>184</v>
      </c>
      <c r="B37" s="260">
        <v>2018</v>
      </c>
      <c r="C37" s="261">
        <v>13.448</v>
      </c>
      <c r="D37" s="261">
        <v>19.044</v>
      </c>
      <c r="E37" s="261">
        <v>13.366</v>
      </c>
      <c r="F37" s="261">
        <v>12.818</v>
      </c>
      <c r="G37" s="261">
        <v>21.72</v>
      </c>
      <c r="H37" s="261">
        <v>11.76</v>
      </c>
      <c r="I37" s="261"/>
      <c r="J37" s="262"/>
      <c r="K37" s="261"/>
      <c r="L37" s="261"/>
      <c r="M37" s="263"/>
      <c r="N37" s="263"/>
      <c r="O37" s="263"/>
      <c r="P37" s="263"/>
      <c r="Q37" s="263"/>
      <c r="R37" s="263"/>
      <c r="S37" s="263"/>
    </row>
    <row r="38" spans="1:19" x14ac:dyDescent="0.25">
      <c r="A38" s="253" t="s">
        <v>185</v>
      </c>
      <c r="B38" s="254">
        <v>2017</v>
      </c>
      <c r="C38" s="255">
        <v>12.85</v>
      </c>
      <c r="D38" s="255">
        <v>18.2</v>
      </c>
      <c r="E38" s="255">
        <v>14.85</v>
      </c>
      <c r="F38" s="255">
        <v>12.25</v>
      </c>
      <c r="G38" s="255"/>
      <c r="H38" s="255">
        <v>17.13</v>
      </c>
      <c r="I38" s="255"/>
      <c r="J38" s="256"/>
      <c r="K38" s="255"/>
      <c r="L38" s="255"/>
      <c r="M38" s="257"/>
      <c r="N38" s="257"/>
      <c r="O38" s="257"/>
      <c r="P38" s="257"/>
      <c r="Q38" s="257"/>
      <c r="R38" s="257"/>
      <c r="S38" s="257"/>
    </row>
    <row r="39" spans="1:19" x14ac:dyDescent="0.25">
      <c r="A39" s="259" t="s">
        <v>185</v>
      </c>
      <c r="B39" s="260">
        <v>2018</v>
      </c>
      <c r="C39" s="261">
        <v>13.581</v>
      </c>
      <c r="D39" s="261"/>
      <c r="E39" s="261"/>
      <c r="F39" s="261">
        <v>12.946999999999999</v>
      </c>
      <c r="G39" s="261"/>
      <c r="H39" s="261"/>
      <c r="I39" s="261"/>
      <c r="J39" s="262"/>
      <c r="K39" s="261"/>
      <c r="L39" s="261"/>
      <c r="M39" s="263"/>
      <c r="N39" s="263"/>
      <c r="O39" s="263"/>
      <c r="P39" s="263"/>
      <c r="Q39" s="263"/>
      <c r="R39" s="263"/>
      <c r="S39" s="263"/>
    </row>
    <row r="40" spans="1:19" x14ac:dyDescent="0.25">
      <c r="A40" s="253" t="s">
        <v>186</v>
      </c>
      <c r="B40" s="254">
        <v>2017</v>
      </c>
      <c r="C40" s="255">
        <v>12.682</v>
      </c>
      <c r="D40" s="255">
        <v>17.965</v>
      </c>
      <c r="E40" s="255">
        <v>14.661</v>
      </c>
      <c r="F40" s="255">
        <v>12.089</v>
      </c>
      <c r="G40" s="255">
        <v>22.957999999999998</v>
      </c>
      <c r="H40" s="255">
        <v>16.908999999999999</v>
      </c>
      <c r="I40" s="255">
        <v>20.478000000000002</v>
      </c>
      <c r="J40" s="256">
        <v>22.957999999999998</v>
      </c>
      <c r="K40" s="255"/>
      <c r="L40" s="255"/>
      <c r="M40" s="257"/>
      <c r="N40" s="257"/>
      <c r="O40" s="257"/>
      <c r="P40" s="257"/>
      <c r="Q40" s="257"/>
      <c r="R40" s="257"/>
      <c r="S40" s="257"/>
    </row>
    <row r="41" spans="1:19" x14ac:dyDescent="0.25">
      <c r="A41" s="259" t="s">
        <v>186</v>
      </c>
      <c r="B41" s="260">
        <v>2018</v>
      </c>
      <c r="C41" s="261">
        <v>12.682</v>
      </c>
      <c r="D41" s="261">
        <v>18.989000000000001</v>
      </c>
      <c r="E41" s="261">
        <v>15.496</v>
      </c>
      <c r="F41" s="261">
        <v>12.778</v>
      </c>
      <c r="G41" s="261">
        <v>24.265999999999998</v>
      </c>
      <c r="H41" s="261">
        <v>17.872</v>
      </c>
      <c r="I41" s="261">
        <v>21.696000000000002</v>
      </c>
      <c r="J41" s="262">
        <v>24.265999999999998</v>
      </c>
      <c r="K41" s="261"/>
      <c r="L41" s="261"/>
      <c r="M41" s="263"/>
      <c r="N41" s="263"/>
      <c r="O41" s="263"/>
      <c r="P41" s="263"/>
      <c r="Q41" s="263"/>
      <c r="R41" s="263"/>
      <c r="S41" s="263"/>
    </row>
    <row r="42" spans="1:19" x14ac:dyDescent="0.25">
      <c r="A42" s="253" t="s">
        <v>187</v>
      </c>
      <c r="B42" s="254">
        <v>2017</v>
      </c>
      <c r="C42" s="266">
        <v>43.679000000000002</v>
      </c>
      <c r="D42" s="266"/>
      <c r="E42" s="266"/>
      <c r="F42" s="266"/>
      <c r="G42" s="266"/>
      <c r="H42" s="266"/>
      <c r="I42" s="266"/>
      <c r="J42" s="267"/>
      <c r="K42" s="268">
        <f>($M42/$N42+O42*$C42)/Q42</f>
        <v>36.091873900293258</v>
      </c>
      <c r="L42" s="268">
        <f>($M42/$N42+P42*$C42)/R42</f>
        <v>35.837272353323229</v>
      </c>
      <c r="M42" s="269">
        <v>675330</v>
      </c>
      <c r="N42" s="270">
        <v>155</v>
      </c>
      <c r="O42" s="270">
        <v>282</v>
      </c>
      <c r="P42" s="270">
        <v>267</v>
      </c>
      <c r="Q42" s="270">
        <v>462</v>
      </c>
      <c r="R42" s="270">
        <v>447</v>
      </c>
      <c r="S42" s="270"/>
    </row>
    <row r="43" spans="1:19" x14ac:dyDescent="0.25">
      <c r="A43" s="259" t="s">
        <v>187</v>
      </c>
      <c r="B43" s="260">
        <v>2018</v>
      </c>
      <c r="C43" s="271">
        <v>46.518000000000001</v>
      </c>
      <c r="D43" s="271"/>
      <c r="E43" s="271"/>
      <c r="F43" s="271"/>
      <c r="G43" s="271"/>
      <c r="H43" s="271"/>
      <c r="I43" s="271"/>
      <c r="J43" s="272"/>
      <c r="K43" s="273">
        <f>($M43/$N43+O43*$C43)/Q43</f>
        <v>39.239369920402176</v>
      </c>
      <c r="L43" s="273">
        <f>($M43/$N43+P43*$C43)/R43</f>
        <v>38.995120588872048</v>
      </c>
      <c r="M43" s="274">
        <f>M42*1.15</f>
        <v>776629.49999999988</v>
      </c>
      <c r="N43" s="275">
        <v>155</v>
      </c>
      <c r="O43" s="275">
        <v>282</v>
      </c>
      <c r="P43" s="275">
        <v>267</v>
      </c>
      <c r="Q43" s="275">
        <v>462</v>
      </c>
      <c r="R43" s="275">
        <v>447</v>
      </c>
      <c r="S43" s="275"/>
    </row>
    <row r="44" spans="1:19" x14ac:dyDescent="0.25">
      <c r="A44" s="253" t="s">
        <v>188</v>
      </c>
      <c r="B44" s="254">
        <v>2017</v>
      </c>
      <c r="C44" s="266"/>
      <c r="D44" s="266"/>
      <c r="E44" s="266"/>
      <c r="F44" s="266"/>
      <c r="G44" s="266"/>
      <c r="H44" s="266"/>
      <c r="I44" s="266"/>
      <c r="J44" s="267"/>
      <c r="K44" s="255"/>
      <c r="L44" s="255"/>
      <c r="M44" s="276"/>
      <c r="N44" s="277"/>
      <c r="O44" s="277"/>
      <c r="P44" s="277"/>
      <c r="Q44" s="277"/>
      <c r="R44" s="277"/>
      <c r="S44" s="277"/>
    </row>
    <row r="45" spans="1:19" x14ac:dyDescent="0.25">
      <c r="A45" s="259" t="s">
        <v>188</v>
      </c>
      <c r="B45" s="260">
        <v>2018</v>
      </c>
      <c r="C45" s="271"/>
      <c r="D45" s="271"/>
      <c r="E45" s="271"/>
      <c r="F45" s="271"/>
      <c r="G45" s="271"/>
      <c r="H45" s="271"/>
      <c r="I45" s="271"/>
      <c r="J45" s="272"/>
      <c r="K45" s="261"/>
      <c r="L45" s="261"/>
      <c r="M45" s="278"/>
      <c r="N45" s="279"/>
      <c r="O45" s="279"/>
      <c r="P45" s="279"/>
      <c r="Q45" s="279"/>
      <c r="R45" s="279"/>
      <c r="S45" s="279"/>
    </row>
    <row r="46" spans="1:19" x14ac:dyDescent="0.25">
      <c r="A46" s="253" t="s">
        <v>189</v>
      </c>
      <c r="B46" s="254">
        <v>2017</v>
      </c>
      <c r="C46" s="266">
        <v>32.368000000000002</v>
      </c>
      <c r="D46" s="266"/>
      <c r="E46" s="266"/>
      <c r="F46" s="266"/>
      <c r="G46" s="266"/>
      <c r="H46" s="266"/>
      <c r="I46" s="266"/>
      <c r="J46" s="267"/>
      <c r="K46" s="268">
        <f>($M46/$N46+O46*$C46)/Q46</f>
        <v>31.519839259084847</v>
      </c>
      <c r="L46" s="268">
        <f>($M46/$N46+P46*$C46)/R46</f>
        <v>43.415918882648235</v>
      </c>
      <c r="M46" s="269">
        <v>675330</v>
      </c>
      <c r="N46" s="270">
        <v>155</v>
      </c>
      <c r="O46" s="270">
        <v>225.6</v>
      </c>
      <c r="P46" s="270">
        <v>213.6</v>
      </c>
      <c r="Q46" s="270">
        <v>369.9</v>
      </c>
      <c r="R46" s="270">
        <v>259.60000000000002</v>
      </c>
      <c r="S46" s="270"/>
    </row>
    <row r="47" spans="1:19" x14ac:dyDescent="0.25">
      <c r="A47" s="259" t="s">
        <v>189</v>
      </c>
      <c r="B47" s="260">
        <v>2018</v>
      </c>
      <c r="C47" s="271">
        <v>34.470999999999997</v>
      </c>
      <c r="D47" s="271"/>
      <c r="E47" s="271"/>
      <c r="F47" s="271"/>
      <c r="G47" s="271"/>
      <c r="H47" s="271"/>
      <c r="I47" s="271"/>
      <c r="J47" s="272"/>
      <c r="K47" s="273">
        <f>($M47/$N47+O47*$C47)/Q47</f>
        <v>31.886006284038537</v>
      </c>
      <c r="L47" s="273">
        <f>($M47/$N47+P47*$C47)/R47</f>
        <v>31.799261528469366</v>
      </c>
      <c r="M47" s="274">
        <f>M46*1.15</f>
        <v>776629.49999999988</v>
      </c>
      <c r="N47" s="275">
        <v>155</v>
      </c>
      <c r="O47" s="275">
        <v>282</v>
      </c>
      <c r="P47" s="275">
        <v>267</v>
      </c>
      <c r="Q47" s="275">
        <v>462</v>
      </c>
      <c r="R47" s="275">
        <v>447</v>
      </c>
      <c r="S47" s="275"/>
    </row>
    <row r="48" spans="1:19" x14ac:dyDescent="0.25">
      <c r="A48" s="280"/>
      <c r="B48" s="281"/>
      <c r="C48" s="282"/>
      <c r="D48" s="282"/>
      <c r="E48" s="282"/>
      <c r="F48" s="282"/>
      <c r="G48" s="282"/>
      <c r="H48" s="282"/>
      <c r="I48" s="282"/>
      <c r="J48" s="283"/>
      <c r="K48" s="284"/>
      <c r="L48" s="284"/>
      <c r="M48" s="285"/>
      <c r="N48" s="286"/>
      <c r="O48" s="286"/>
      <c r="P48" s="286"/>
      <c r="Q48" s="286"/>
      <c r="R48" s="286"/>
      <c r="S48" s="286"/>
    </row>
    <row r="49" spans="1:19" x14ac:dyDescent="0.25">
      <c r="A49" s="253" t="s">
        <v>201</v>
      </c>
      <c r="B49" s="254">
        <v>2017</v>
      </c>
      <c r="C49" s="255"/>
      <c r="D49" s="255"/>
      <c r="E49" s="255"/>
      <c r="F49" s="255"/>
      <c r="G49" s="255"/>
      <c r="H49" s="255"/>
      <c r="I49" s="266"/>
      <c r="J49" s="267"/>
      <c r="K49" s="255"/>
      <c r="L49" s="255"/>
      <c r="M49" s="276"/>
      <c r="N49" s="277"/>
      <c r="O49" s="277"/>
      <c r="P49" s="277"/>
      <c r="Q49" s="277"/>
      <c r="R49" s="277"/>
      <c r="S49" s="277"/>
    </row>
    <row r="50" spans="1:19" x14ac:dyDescent="0.25">
      <c r="A50" s="259" t="s">
        <v>201</v>
      </c>
      <c r="B50" s="260">
        <v>2018</v>
      </c>
      <c r="C50" s="261">
        <v>13.964</v>
      </c>
      <c r="D50" s="261">
        <v>19.777000000000001</v>
      </c>
      <c r="E50" s="261">
        <v>10.77</v>
      </c>
      <c r="F50" s="261">
        <v>13.31</v>
      </c>
      <c r="G50" s="261">
        <v>22.547000000000001</v>
      </c>
      <c r="H50" s="261">
        <v>12.215999999999999</v>
      </c>
      <c r="I50" s="271"/>
      <c r="J50" s="272"/>
      <c r="K50" s="261"/>
      <c r="L50" s="261"/>
      <c r="M50" s="278"/>
      <c r="N50" s="279"/>
      <c r="O50" s="279"/>
      <c r="P50" s="279"/>
      <c r="Q50" s="279"/>
      <c r="R50" s="279"/>
      <c r="S50" s="279"/>
    </row>
    <row r="51" spans="1:19" x14ac:dyDescent="0.25">
      <c r="A51" s="253" t="s">
        <v>202</v>
      </c>
      <c r="B51" s="254">
        <v>2017</v>
      </c>
      <c r="C51" s="255"/>
      <c r="D51" s="255"/>
      <c r="E51" s="255"/>
      <c r="F51" s="255"/>
      <c r="G51" s="255"/>
      <c r="H51" s="255"/>
      <c r="I51" s="266"/>
      <c r="J51" s="267"/>
      <c r="K51" s="255"/>
      <c r="L51" s="255"/>
      <c r="M51" s="276"/>
      <c r="N51" s="277"/>
      <c r="O51" s="277"/>
      <c r="P51" s="277"/>
      <c r="Q51" s="277"/>
      <c r="R51" s="277"/>
      <c r="S51" s="277"/>
    </row>
    <row r="52" spans="1:19" x14ac:dyDescent="0.25">
      <c r="A52" s="259" t="s">
        <v>202</v>
      </c>
      <c r="B52" s="260">
        <v>2018</v>
      </c>
      <c r="C52" s="261">
        <v>12.385</v>
      </c>
      <c r="D52" s="261">
        <v>17.545000000000002</v>
      </c>
      <c r="E52" s="261"/>
      <c r="F52" s="261">
        <v>11.808</v>
      </c>
      <c r="G52" s="261">
        <v>20.013000000000002</v>
      </c>
      <c r="H52" s="261"/>
      <c r="I52" s="271"/>
      <c r="J52" s="272"/>
      <c r="K52" s="261"/>
      <c r="L52" s="261"/>
      <c r="M52" s="278"/>
      <c r="N52" s="279"/>
      <c r="O52" s="279"/>
      <c r="P52" s="279"/>
      <c r="Q52" s="279"/>
      <c r="R52" s="279"/>
      <c r="S52" s="279"/>
    </row>
    <row r="53" spans="1:19" x14ac:dyDescent="0.25">
      <c r="A53" s="253" t="s">
        <v>203</v>
      </c>
      <c r="B53" s="254">
        <v>2017</v>
      </c>
      <c r="C53" s="255"/>
      <c r="D53" s="255"/>
      <c r="E53" s="255"/>
      <c r="F53" s="255"/>
      <c r="G53" s="255"/>
      <c r="H53" s="255"/>
      <c r="I53" s="266"/>
      <c r="J53" s="267"/>
      <c r="K53" s="255"/>
      <c r="L53" s="255"/>
      <c r="M53" s="276"/>
      <c r="N53" s="277"/>
      <c r="O53" s="277"/>
      <c r="P53" s="277"/>
      <c r="Q53" s="277"/>
      <c r="R53" s="277"/>
      <c r="S53" s="277"/>
    </row>
    <row r="54" spans="1:19" x14ac:dyDescent="0.25">
      <c r="A54" s="259" t="s">
        <v>203</v>
      </c>
      <c r="B54" s="260">
        <v>2018</v>
      </c>
      <c r="C54" s="261"/>
      <c r="D54" s="261"/>
      <c r="E54" s="261"/>
      <c r="F54" s="261"/>
      <c r="G54" s="261"/>
      <c r="H54" s="261"/>
      <c r="I54" s="271"/>
      <c r="J54" s="272"/>
      <c r="K54" s="261"/>
      <c r="L54" s="261"/>
      <c r="M54" s="278"/>
      <c r="N54" s="279"/>
      <c r="O54" s="279"/>
      <c r="P54" s="279"/>
      <c r="Q54" s="279"/>
      <c r="R54" s="279"/>
      <c r="S54" s="261">
        <v>12.14</v>
      </c>
    </row>
    <row r="55" spans="1:19" x14ac:dyDescent="0.25">
      <c r="A55" s="253" t="s">
        <v>204</v>
      </c>
      <c r="B55" s="254">
        <v>2017</v>
      </c>
      <c r="C55" s="255"/>
      <c r="D55" s="255"/>
      <c r="E55" s="255"/>
      <c r="F55" s="255"/>
      <c r="G55" s="255"/>
      <c r="H55" s="255"/>
      <c r="I55" s="266"/>
      <c r="J55" s="267"/>
      <c r="K55" s="255"/>
      <c r="L55" s="255"/>
      <c r="M55" s="276"/>
      <c r="N55" s="277"/>
      <c r="O55" s="277"/>
      <c r="P55" s="277"/>
      <c r="Q55" s="277"/>
      <c r="R55" s="277"/>
      <c r="S55" s="255"/>
    </row>
    <row r="56" spans="1:19" x14ac:dyDescent="0.25">
      <c r="A56" s="259" t="s">
        <v>204</v>
      </c>
      <c r="B56" s="260">
        <v>2018</v>
      </c>
      <c r="C56" s="261"/>
      <c r="D56" s="261"/>
      <c r="E56" s="261"/>
      <c r="F56" s="261"/>
      <c r="G56" s="261"/>
      <c r="H56" s="261"/>
      <c r="I56" s="271"/>
      <c r="J56" s="272"/>
      <c r="K56" s="261"/>
      <c r="L56" s="261"/>
      <c r="M56" s="278"/>
      <c r="N56" s="279"/>
      <c r="O56" s="279"/>
      <c r="P56" s="279"/>
      <c r="Q56" s="279"/>
      <c r="R56" s="279"/>
      <c r="S56" s="261">
        <v>12.93</v>
      </c>
    </row>
  </sheetData>
  <sheetProtection password="F4BB" sheet="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Neurology Comparative Tariffs</vt:lpstr>
      <vt:lpstr>RCF</vt:lpstr>
      <vt:lpstr>'Neurology Comparative Tariffs'!Print_Area</vt:lpstr>
      <vt:lpstr>'Neurology 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2018-01-19T16:17:14Z</cp:lastPrinted>
  <dcterms:created xsi:type="dcterms:W3CDTF">2007-01-02T12:57:15Z</dcterms:created>
  <dcterms:modified xsi:type="dcterms:W3CDTF">2018-01-23T12:55:56Z</dcterms:modified>
</cp:coreProperties>
</file>