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785"/>
  </bookViews>
  <sheets>
    <sheet name="PSYCS Comparitive Tariffs" sheetId="1" r:id="rId1"/>
  </sheets>
  <externalReferences>
    <externalReference r:id="rId2"/>
  </externalReferences>
  <definedNames>
    <definedName name="PredDLR">[1]Parameters!$C$45</definedName>
    <definedName name="PredOHR">[1]Parameters!$C$38</definedName>
    <definedName name="_xlnm.Print_Area" localSheetId="0">'PSYCS Comparitive Tariffs'!$A$1:$AX$62</definedName>
    <definedName name="_xlnm.Print_Titles" localSheetId="0">'PSYCS Comparitive Tariffs'!$A:$E,'PSYCS Comparitive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1" i="1"/>
  <c r="H31" i="1"/>
  <c r="H32" i="1"/>
  <c r="H33" i="1"/>
  <c r="H34" i="1"/>
  <c r="H35" i="1"/>
  <c r="H3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X26" i="1" l="1"/>
  <c r="Y26" i="1"/>
  <c r="Z26" i="1"/>
  <c r="AA26" i="1"/>
  <c r="AB26" i="1"/>
  <c r="W26" i="1"/>
  <c r="W35" i="1" l="1"/>
  <c r="W34" i="1"/>
  <c r="W33" i="1"/>
  <c r="W32" i="1"/>
  <c r="W31" i="1"/>
  <c r="W30" i="1"/>
  <c r="W25" i="1"/>
  <c r="W24" i="1"/>
  <c r="W23" i="1"/>
  <c r="W22" i="1"/>
  <c r="W17" i="1"/>
  <c r="W16" i="1"/>
  <c r="W15" i="1"/>
  <c r="W14" i="1"/>
  <c r="W13" i="1"/>
  <c r="W12" i="1"/>
  <c r="W11" i="1"/>
  <c r="AJ26" i="1"/>
  <c r="AJ12" i="1"/>
  <c r="AJ13" i="1"/>
  <c r="AJ14" i="1"/>
  <c r="AJ15" i="1"/>
  <c r="AJ16" i="1"/>
  <c r="AJ17" i="1"/>
  <c r="AJ11" i="1"/>
  <c r="O17" i="1" l="1"/>
  <c r="O16" i="1"/>
  <c r="O15" i="1"/>
  <c r="AS26" i="1" l="1"/>
  <c r="AO17" i="1"/>
  <c r="AO16" i="1"/>
  <c r="AO15" i="1"/>
  <c r="AK31" i="1"/>
  <c r="AK32" i="1"/>
  <c r="AK33" i="1"/>
  <c r="AK34" i="1"/>
  <c r="AK35" i="1"/>
  <c r="AK30" i="1"/>
  <c r="AK25" i="1"/>
  <c r="AK24" i="1"/>
  <c r="AK23" i="1"/>
  <c r="AK22" i="1"/>
  <c r="AK21" i="1"/>
  <c r="AK20" i="1"/>
  <c r="AK19" i="1"/>
  <c r="AK18" i="1"/>
  <c r="AI12" i="1"/>
  <c r="AI13" i="1"/>
  <c r="AI14" i="1"/>
  <c r="AI15" i="1"/>
  <c r="AI11" i="1"/>
  <c r="AC26" i="1"/>
  <c r="AC16" i="1"/>
  <c r="AC17" i="1"/>
  <c r="AC15" i="1"/>
  <c r="O26" i="1"/>
  <c r="U26" i="1"/>
  <c r="U35" i="1"/>
  <c r="U34" i="1"/>
  <c r="U33" i="1"/>
  <c r="U32" i="1"/>
  <c r="U31" i="1"/>
  <c r="U30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11" i="1"/>
  <c r="T31" i="1"/>
  <c r="T32" i="1"/>
  <c r="T33" i="1"/>
  <c r="T34" i="1"/>
  <c r="T35" i="1"/>
  <c r="T3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11" i="1"/>
  <c r="AP31" i="1" l="1"/>
  <c r="AP32" i="1"/>
  <c r="AP33" i="1"/>
  <c r="AP34" i="1"/>
  <c r="AP35" i="1"/>
  <c r="AP30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11" i="1"/>
  <c r="AT31" i="1"/>
  <c r="AT32" i="1"/>
  <c r="AT33" i="1"/>
  <c r="AT34" i="1"/>
  <c r="AT35" i="1"/>
  <c r="AT30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11" i="1"/>
  <c r="AV35" i="1"/>
  <c r="AV34" i="1"/>
  <c r="AV33" i="1"/>
  <c r="AV32" i="1"/>
  <c r="AV31" i="1"/>
  <c r="AV30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11" i="1"/>
  <c r="AL31" i="1"/>
  <c r="AN31" i="1" s="1"/>
  <c r="AL32" i="1"/>
  <c r="AN32" i="1" s="1"/>
  <c r="AL33" i="1"/>
  <c r="AN33" i="1" s="1"/>
  <c r="AL34" i="1"/>
  <c r="AN34" i="1" s="1"/>
  <c r="AL35" i="1"/>
  <c r="AN35" i="1" s="1"/>
  <c r="AL30" i="1"/>
  <c r="AN30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26" i="1"/>
  <c r="AN26" i="1" s="1"/>
  <c r="AL11" i="1"/>
  <c r="AN11" i="1" s="1"/>
  <c r="AR30" i="1"/>
  <c r="AQ31" i="1"/>
  <c r="AR31" i="1"/>
  <c r="AQ32" i="1"/>
  <c r="AR32" i="1"/>
  <c r="AQ33" i="1"/>
  <c r="AR33" i="1"/>
  <c r="AQ34" i="1"/>
  <c r="AR34" i="1"/>
  <c r="AQ35" i="1"/>
  <c r="AR35" i="1"/>
  <c r="AQ30" i="1"/>
  <c r="AQ12" i="1"/>
  <c r="AR12" i="1"/>
  <c r="AQ13" i="1"/>
  <c r="AR13" i="1"/>
  <c r="AQ14" i="1"/>
  <c r="AR14" i="1"/>
  <c r="AQ15" i="1"/>
  <c r="AR15" i="1"/>
  <c r="AQ16" i="1"/>
  <c r="AR16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I18" i="1"/>
  <c r="AI19" i="1"/>
  <c r="AI20" i="1"/>
  <c r="AI21" i="1"/>
  <c r="AI22" i="1"/>
  <c r="AI23" i="1"/>
  <c r="AI24" i="1"/>
  <c r="AI25" i="1"/>
  <c r="P31" i="1"/>
  <c r="Q31" i="1" s="1"/>
  <c r="P32" i="1"/>
  <c r="R32" i="1" s="1"/>
  <c r="P33" i="1"/>
  <c r="Q33" i="1" s="1"/>
  <c r="P34" i="1"/>
  <c r="R34" i="1" s="1"/>
  <c r="P35" i="1"/>
  <c r="Q35" i="1" s="1"/>
  <c r="P30" i="1"/>
  <c r="Q30" i="1" s="1"/>
  <c r="P12" i="1"/>
  <c r="Q12" i="1" s="1"/>
  <c r="P13" i="1"/>
  <c r="R13" i="1" s="1"/>
  <c r="P14" i="1"/>
  <c r="Q14" i="1" s="1"/>
  <c r="P15" i="1"/>
  <c r="Q15" i="1" s="1"/>
  <c r="P16" i="1"/>
  <c r="Q16" i="1" s="1"/>
  <c r="P17" i="1"/>
  <c r="R17" i="1" s="1"/>
  <c r="P18" i="1"/>
  <c r="Q18" i="1" s="1"/>
  <c r="R18" i="1"/>
  <c r="P19" i="1"/>
  <c r="Q19" i="1" s="1"/>
  <c r="R19" i="1"/>
  <c r="P20" i="1"/>
  <c r="Q20" i="1" s="1"/>
  <c r="P21" i="1"/>
  <c r="R21" i="1" s="1"/>
  <c r="P22" i="1"/>
  <c r="Q22" i="1" s="1"/>
  <c r="P23" i="1"/>
  <c r="Q23" i="1" s="1"/>
  <c r="P24" i="1"/>
  <c r="Q24" i="1" s="1"/>
  <c r="P25" i="1"/>
  <c r="R25" i="1" s="1"/>
  <c r="P26" i="1"/>
  <c r="Q26" i="1" s="1"/>
  <c r="P11" i="1"/>
  <c r="R11" i="1" s="1"/>
  <c r="R15" i="1" l="1"/>
  <c r="Q17" i="1"/>
  <c r="Q32" i="1"/>
  <c r="Q34" i="1"/>
  <c r="R33" i="1"/>
  <c r="R26" i="1"/>
  <c r="Q25" i="1"/>
  <c r="R23" i="1"/>
  <c r="R22" i="1"/>
  <c r="Q21" i="1"/>
  <c r="R14" i="1"/>
  <c r="Q13" i="1"/>
  <c r="R35" i="1"/>
  <c r="R31" i="1"/>
  <c r="R30" i="1"/>
  <c r="R24" i="1"/>
  <c r="R20" i="1"/>
  <c r="R16" i="1"/>
  <c r="R12" i="1"/>
  <c r="Q11" i="1"/>
  <c r="AD31" i="1"/>
  <c r="AD32" i="1"/>
  <c r="AD33" i="1"/>
  <c r="AD34" i="1"/>
  <c r="AD35" i="1"/>
  <c r="AD30" i="1"/>
  <c r="AD17" i="1"/>
  <c r="AD15" i="1"/>
  <c r="AD12" i="1"/>
  <c r="AD13" i="1"/>
  <c r="AD14" i="1"/>
  <c r="AD16" i="1"/>
  <c r="AD18" i="1"/>
  <c r="AD19" i="1"/>
  <c r="AD20" i="1"/>
  <c r="AD21" i="1"/>
  <c r="AD22" i="1"/>
  <c r="AD23" i="1"/>
  <c r="AD24" i="1"/>
  <c r="AD25" i="1"/>
  <c r="AD26" i="1"/>
  <c r="AD11" i="1"/>
  <c r="I33" i="1" l="1"/>
  <c r="I32" i="1"/>
  <c r="I35" i="1"/>
  <c r="I34" i="1"/>
  <c r="I31" i="1"/>
  <c r="I3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11" i="1"/>
  <c r="J11" i="1" l="1"/>
  <c r="M11" i="1"/>
  <c r="L11" i="1"/>
  <c r="K11" i="1"/>
  <c r="J26" i="1"/>
  <c r="K26" i="1"/>
  <c r="M26" i="1"/>
  <c r="N26" i="1"/>
  <c r="L26" i="1"/>
  <c r="N22" i="1"/>
  <c r="K22" i="1"/>
  <c r="L22" i="1"/>
  <c r="M22" i="1"/>
  <c r="J22" i="1"/>
  <c r="J18" i="1"/>
  <c r="K18" i="1"/>
  <c r="L18" i="1"/>
  <c r="M18" i="1"/>
  <c r="N18" i="1"/>
  <c r="J14" i="1"/>
  <c r="N14" i="1"/>
  <c r="K14" i="1"/>
  <c r="L14" i="1"/>
  <c r="M14" i="1"/>
  <c r="K31" i="1"/>
  <c r="L31" i="1"/>
  <c r="M31" i="1"/>
  <c r="J31" i="1"/>
  <c r="N31" i="1"/>
  <c r="M33" i="1"/>
  <c r="J33" i="1"/>
  <c r="N33" i="1"/>
  <c r="K33" i="1"/>
  <c r="L33" i="1"/>
  <c r="M25" i="1"/>
  <c r="L25" i="1"/>
  <c r="J25" i="1"/>
  <c r="N25" i="1"/>
  <c r="K25" i="1"/>
  <c r="K21" i="1"/>
  <c r="L21" i="1"/>
  <c r="M21" i="1"/>
  <c r="J21" i="1"/>
  <c r="N21" i="1"/>
  <c r="K17" i="1"/>
  <c r="L17" i="1"/>
  <c r="M17" i="1"/>
  <c r="J17" i="1"/>
  <c r="N17" i="1"/>
  <c r="K13" i="1"/>
  <c r="L13" i="1"/>
  <c r="M13" i="1"/>
  <c r="J13" i="1"/>
  <c r="N13" i="1"/>
  <c r="L34" i="1"/>
  <c r="M34" i="1"/>
  <c r="J34" i="1"/>
  <c r="N34" i="1"/>
  <c r="K34" i="1"/>
  <c r="L24" i="1"/>
  <c r="M24" i="1"/>
  <c r="N24" i="1"/>
  <c r="J24" i="1"/>
  <c r="K24" i="1"/>
  <c r="M20" i="1"/>
  <c r="J20" i="1"/>
  <c r="N20" i="1"/>
  <c r="K20" i="1"/>
  <c r="L20" i="1"/>
  <c r="L16" i="1"/>
  <c r="M16" i="1"/>
  <c r="N16" i="1"/>
  <c r="J16" i="1"/>
  <c r="K16" i="1"/>
  <c r="N12" i="1"/>
  <c r="M12" i="1"/>
  <c r="J12" i="1"/>
  <c r="L12" i="1"/>
  <c r="K12" i="1"/>
  <c r="K35" i="1"/>
  <c r="L35" i="1"/>
  <c r="M35" i="1"/>
  <c r="J35" i="1"/>
  <c r="N35" i="1"/>
  <c r="N11" i="1"/>
  <c r="J23" i="1"/>
  <c r="N23" i="1"/>
  <c r="K23" i="1"/>
  <c r="L23" i="1"/>
  <c r="M23" i="1"/>
  <c r="M19" i="1"/>
  <c r="J19" i="1"/>
  <c r="N19" i="1"/>
  <c r="K19" i="1"/>
  <c r="L19" i="1"/>
  <c r="M15" i="1"/>
  <c r="J15" i="1"/>
  <c r="N15" i="1"/>
  <c r="K15" i="1"/>
  <c r="L15" i="1"/>
  <c r="N30" i="1"/>
  <c r="J30" i="1"/>
  <c r="M30" i="1"/>
  <c r="L30" i="1"/>
  <c r="K30" i="1"/>
  <c r="J32" i="1"/>
  <c r="N32" i="1"/>
  <c r="K32" i="1"/>
  <c r="L32" i="1"/>
  <c r="M32" i="1"/>
  <c r="AF31" i="1"/>
  <c r="AF32" i="1"/>
  <c r="AF33" i="1"/>
  <c r="AF34" i="1"/>
  <c r="AF35" i="1"/>
  <c r="AF30" i="1"/>
  <c r="AW31" i="1"/>
  <c r="AW32" i="1"/>
  <c r="AW33" i="1"/>
  <c r="AW34" i="1"/>
  <c r="AW35" i="1"/>
  <c r="AW30" i="1"/>
  <c r="AF11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E12" i="1" l="1"/>
  <c r="AF12" i="1"/>
  <c r="AG12" i="1"/>
  <c r="AG20" i="1"/>
  <c r="AE20" i="1"/>
  <c r="AE17" i="1"/>
  <c r="AG17" i="1"/>
  <c r="AG16" i="1"/>
  <c r="AE16" i="1"/>
  <c r="AE19" i="1"/>
  <c r="AG19" i="1"/>
  <c r="AG26" i="1"/>
  <c r="AE26" i="1"/>
  <c r="AE24" i="1"/>
  <c r="AG24" i="1"/>
  <c r="AE23" i="1"/>
  <c r="AG23" i="1"/>
  <c r="AE15" i="1"/>
  <c r="AG15" i="1"/>
  <c r="AE18" i="1"/>
  <c r="AG18" i="1"/>
  <c r="AE22" i="1"/>
  <c r="AG22" i="1"/>
  <c r="AE25" i="1"/>
  <c r="AG25" i="1"/>
  <c r="AE21" i="1"/>
  <c r="AG21" i="1"/>
  <c r="AH11" i="1"/>
  <c r="AH12" i="1"/>
  <c r="AH13" i="1"/>
  <c r="AH14" i="1"/>
  <c r="AH15" i="1"/>
  <c r="AH16" i="1"/>
  <c r="AH17" i="1"/>
  <c r="AH26" i="1"/>
  <c r="AE31" i="1"/>
  <c r="AG31" i="1"/>
  <c r="AE32" i="1"/>
  <c r="AG32" i="1"/>
  <c r="AE33" i="1"/>
  <c r="AG33" i="1"/>
  <c r="AE34" i="1"/>
  <c r="AG34" i="1"/>
  <c r="AE35" i="1"/>
  <c r="AG35" i="1"/>
  <c r="AG30" i="1"/>
  <c r="AE30" i="1"/>
  <c r="AE11" i="1"/>
  <c r="AG11" i="1"/>
  <c r="AE13" i="1"/>
  <c r="AG13" i="1"/>
  <c r="AE14" i="1"/>
  <c r="AG14" i="1"/>
  <c r="V31" i="1"/>
  <c r="X31" i="1" s="1"/>
  <c r="V32" i="1"/>
  <c r="Z32" i="1" s="1"/>
  <c r="V33" i="1"/>
  <c r="Z33" i="1" s="1"/>
  <c r="V34" i="1"/>
  <c r="AA34" i="1" s="1"/>
  <c r="V35" i="1"/>
  <c r="AA35" i="1" s="1"/>
  <c r="V11" i="1"/>
  <c r="V12" i="1"/>
  <c r="V13" i="1"/>
  <c r="Y13" i="1" s="1"/>
  <c r="V14" i="1"/>
  <c r="AB14" i="1" s="1"/>
  <c r="V15" i="1"/>
  <c r="AA15" i="1" s="1"/>
  <c r="V16" i="1"/>
  <c r="AA16" i="1" s="1"/>
  <c r="V17" i="1"/>
  <c r="Y17" i="1" s="1"/>
  <c r="V18" i="1"/>
  <c r="Y18" i="1" s="1"/>
  <c r="V19" i="1"/>
  <c r="Z19" i="1" s="1"/>
  <c r="V20" i="1"/>
  <c r="Y20" i="1" s="1"/>
  <c r="V21" i="1"/>
  <c r="AB21" i="1" s="1"/>
  <c r="V22" i="1"/>
  <c r="X22" i="1" s="1"/>
  <c r="V23" i="1"/>
  <c r="AA23" i="1" s="1"/>
  <c r="V24" i="1"/>
  <c r="X24" i="1" s="1"/>
  <c r="V25" i="1"/>
  <c r="Z25" i="1" s="1"/>
  <c r="V26" i="1"/>
  <c r="V30" i="1"/>
  <c r="Y30" i="1" s="1"/>
  <c r="D11" i="1"/>
  <c r="D12" i="1"/>
  <c r="D13" i="1"/>
  <c r="D14" i="1"/>
  <c r="D18" i="1"/>
  <c r="D19" i="1"/>
  <c r="D20" i="1"/>
  <c r="D21" i="1"/>
  <c r="D22" i="1"/>
  <c r="D23" i="1"/>
  <c r="D24" i="1"/>
  <c r="D25" i="1"/>
  <c r="D15" i="1"/>
  <c r="D16" i="1"/>
  <c r="D17" i="1"/>
  <c r="D26" i="1"/>
  <c r="D30" i="1"/>
  <c r="D31" i="1"/>
  <c r="D32" i="1"/>
  <c r="D33" i="1"/>
  <c r="D34" i="1"/>
  <c r="D35" i="1"/>
  <c r="Y11" i="1" l="1"/>
  <c r="X11" i="1"/>
  <c r="AA12" i="1"/>
  <c r="Z12" i="1"/>
  <c r="Y12" i="1"/>
  <c r="AB12" i="1"/>
  <c r="X12" i="1"/>
  <c r="Z16" i="1"/>
  <c r="Z15" i="1"/>
  <c r="X32" i="1"/>
  <c r="AB23" i="1"/>
  <c r="AA21" i="1"/>
  <c r="Z17" i="1"/>
  <c r="AB11" i="1"/>
  <c r="Y21" i="1"/>
  <c r="Z21" i="1"/>
  <c r="Y19" i="1"/>
  <c r="AA31" i="1"/>
  <c r="AA11" i="1"/>
  <c r="X23" i="1"/>
  <c r="AB19" i="1"/>
  <c r="AB15" i="1"/>
  <c r="AA17" i="1"/>
  <c r="AB17" i="1"/>
  <c r="Z11" i="1"/>
  <c r="AA19" i="1"/>
  <c r="X17" i="1"/>
  <c r="Z31" i="1"/>
  <c r="Y31" i="1"/>
  <c r="AB24" i="1"/>
  <c r="AA24" i="1"/>
  <c r="Z24" i="1"/>
  <c r="Z23" i="1"/>
  <c r="Y16" i="1"/>
  <c r="X14" i="1"/>
  <c r="Y14" i="1"/>
  <c r="X13" i="1"/>
  <c r="AB30" i="1"/>
  <c r="Z30" i="1"/>
  <c r="AA30" i="1"/>
  <c r="X35" i="1"/>
  <c r="X33" i="1"/>
  <c r="X30" i="1"/>
  <c r="AB35" i="1"/>
  <c r="Y35" i="1"/>
  <c r="Y33" i="1"/>
  <c r="AB33" i="1"/>
  <c r="Z35" i="1"/>
  <c r="AA32" i="1"/>
  <c r="AB31" i="1"/>
  <c r="AA33" i="1"/>
  <c r="AB18" i="1"/>
  <c r="AA22" i="1"/>
  <c r="AA14" i="1"/>
  <c r="AA18" i="1"/>
  <c r="AA13" i="1"/>
  <c r="Z22" i="1"/>
  <c r="AB22" i="1"/>
  <c r="Z14" i="1"/>
  <c r="X16" i="1"/>
  <c r="X25" i="1"/>
  <c r="Z18" i="1"/>
  <c r="AB13" i="1"/>
  <c r="Z13" i="1"/>
  <c r="AB16" i="1"/>
  <c r="AB32" i="1"/>
  <c r="X15" i="1"/>
  <c r="AB20" i="1"/>
  <c r="Y34" i="1"/>
  <c r="AB25" i="1"/>
  <c r="AA25" i="1"/>
  <c r="Y15" i="1"/>
  <c r="Y32" i="1"/>
  <c r="Z20" i="1"/>
  <c r="AB34" i="1"/>
  <c r="X34" i="1"/>
  <c r="AA20" i="1"/>
  <c r="Z34" i="1"/>
  <c r="AI34" i="1"/>
  <c r="AI31" i="1"/>
  <c r="AI32" i="1"/>
  <c r="AI33" i="1"/>
  <c r="AI30" i="1"/>
  <c r="AI35" i="1"/>
</calcChain>
</file>

<file path=xl/sharedStrings.xml><?xml version="1.0" encoding="utf-8"?>
<sst xmlns="http://schemas.openxmlformats.org/spreadsheetml/2006/main" count="172" uniqueCount="113">
  <si>
    <t>Code</t>
  </si>
  <si>
    <t>Terminology</t>
  </si>
  <si>
    <t>Average Duration Professional</t>
  </si>
  <si>
    <t>Consultations:</t>
  </si>
  <si>
    <t>Procedures:</t>
  </si>
  <si>
    <t>0129</t>
  </si>
  <si>
    <t>0130</t>
  </si>
  <si>
    <t>0132</t>
  </si>
  <si>
    <t>0133</t>
  </si>
  <si>
    <t>0161</t>
  </si>
  <si>
    <t>0162</t>
  </si>
  <si>
    <t>0163</t>
  </si>
  <si>
    <t>0164</t>
  </si>
  <si>
    <t>0166</t>
  </si>
  <si>
    <t>0167</t>
  </si>
  <si>
    <t>0168</t>
  </si>
  <si>
    <t>0169</t>
  </si>
  <si>
    <t>0145</t>
  </si>
  <si>
    <t>0146</t>
  </si>
  <si>
    <t>0147</t>
  </si>
  <si>
    <t>0199</t>
  </si>
  <si>
    <t>R</t>
  </si>
  <si>
    <t>Units</t>
  </si>
  <si>
    <t>Disclaimer:</t>
  </si>
  <si>
    <t>See the Notes below for All Tariffs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</si>
  <si>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</si>
  <si>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</si>
  <si>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</si>
  <si>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</si>
  <si>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</si>
  <si>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</si>
  <si>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</si>
  <si>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</si>
  <si>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</si>
  <si>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</si>
  <si>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</si>
  <si>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</si>
  <si>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r>
      <t>Consultation of new or established patient</t>
    </r>
    <r>
      <rPr>
        <i/>
        <sz val="10"/>
        <rFont val="Calibri"/>
        <family val="2"/>
        <scheme val="minor"/>
      </rPr>
      <t xml:space="preserve"> (10 - 20 Minutes)</t>
    </r>
  </si>
  <si>
    <r>
      <t>Consultation of new or established patient</t>
    </r>
    <r>
      <rPr>
        <i/>
        <sz val="10"/>
        <rFont val="Calibri"/>
        <family val="2"/>
        <scheme val="minor"/>
      </rPr>
      <t xml:space="preserve"> (21 - 35 Minutes)</t>
    </r>
  </si>
  <si>
    <r>
      <t>Consultation of new or established patient</t>
    </r>
    <r>
      <rPr>
        <i/>
        <sz val="10"/>
        <rFont val="Calibri"/>
        <family val="2"/>
        <scheme val="minor"/>
      </rPr>
      <t xml:space="preserve"> (36 - 45 Minutes)</t>
    </r>
  </si>
  <si>
    <r>
      <t>Consultation of new or established patient</t>
    </r>
    <r>
      <rPr>
        <i/>
        <sz val="10"/>
        <rFont val="Calibri"/>
        <family val="2"/>
        <scheme val="minor"/>
      </rPr>
      <t xml:space="preserve"> (46 - 60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</si>
  <si>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(10 - 20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</si>
  <si>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(21 - 35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</si>
  <si>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(36 - 45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</si>
  <si>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(46 - 60 Minutes)</t>
    </r>
  </si>
  <si>
    <r>
      <t xml:space="preserve">Prolonged (face-to-face) attendance to patient : </t>
    </r>
    <r>
      <rPr>
        <i/>
        <sz val="10"/>
        <rFont val="Calibri"/>
        <family val="2"/>
        <scheme val="minor"/>
      </rPr>
      <t>ADD to either 0164 or 0169 for each 15-minute period only if service extends 10 minutes or more into the next 15-minute period following on the first 60 minutes</t>
    </r>
  </si>
  <si>
    <r>
      <t xml:space="preserve">Consultation AWAY from doctor's home or rooms </t>
    </r>
    <r>
      <rPr>
        <i/>
        <sz val="10"/>
        <rFont val="Calibri"/>
        <family val="2"/>
        <scheme val="minor"/>
      </rPr>
      <t>(non-emergency). Add to consultation</t>
    </r>
  </si>
  <si>
    <r>
      <t xml:space="preserve">Unscheduled or emergency consultation at doctor's home or rooms, all hours. </t>
    </r>
    <r>
      <rPr>
        <i/>
        <sz val="10"/>
        <rFont val="Calibri"/>
        <family val="2"/>
        <scheme val="minor"/>
      </rPr>
      <t xml:space="preserve">Add to consultation </t>
    </r>
  </si>
  <si>
    <r>
      <t xml:space="preserve">Unscheduled emergency or consultation AWAY from doctor's home or rooms, all hours.  </t>
    </r>
    <r>
      <rPr>
        <i/>
        <sz val="10"/>
        <rFont val="Calibri"/>
        <family val="2"/>
        <scheme val="minor"/>
      </rPr>
      <t>Add to consultation</t>
    </r>
  </si>
  <si>
    <r>
      <t xml:space="preserve">Telephone Consultation </t>
    </r>
    <r>
      <rPr>
        <i/>
        <sz val="10"/>
        <rFont val="Calibri"/>
        <family val="2"/>
        <scheme val="minor"/>
      </rPr>
      <t>(All hours)</t>
    </r>
  </si>
  <si>
    <t>Consultation Services e.g. writing of repeat scripts or requesting routine pre-authorisation without physical presence of the patient</t>
  </si>
  <si>
    <r>
      <t xml:space="preserve">Special motivations for procedures and treatment </t>
    </r>
    <r>
      <rPr>
        <i/>
        <sz val="10"/>
        <rFont val="Calibri"/>
        <family val="2"/>
        <scheme val="minor"/>
      </rPr>
      <t>without the physical presence of a patient requested by a third party funder or agent</t>
    </r>
  </si>
  <si>
    <r>
      <t xml:space="preserve">Psycotherapy: </t>
    </r>
    <r>
      <rPr>
        <i/>
        <sz val="10"/>
        <rFont val="Calibri"/>
        <family val="2"/>
        <scheme val="minor"/>
      </rPr>
      <t>Per short session (10 - 20 minutes)</t>
    </r>
  </si>
  <si>
    <r>
      <t xml:space="preserve">Psycotherapy: </t>
    </r>
    <r>
      <rPr>
        <i/>
        <sz val="10"/>
        <rFont val="Calibri"/>
        <family val="2"/>
        <scheme val="minor"/>
      </rPr>
      <t>Per intermediate session (21 - 40 minutes)</t>
    </r>
  </si>
  <si>
    <r>
      <t xml:space="preserve">Psycotherapy: </t>
    </r>
    <r>
      <rPr>
        <i/>
        <sz val="10"/>
        <rFont val="Calibri"/>
        <family val="2"/>
        <scheme val="minor"/>
      </rPr>
      <t>Per extended session (41 - 60 minutes)</t>
    </r>
  </si>
  <si>
    <r>
      <t xml:space="preserve">Electro-convulsive treatment </t>
    </r>
    <r>
      <rPr>
        <i/>
        <sz val="10"/>
        <rFont val="Calibri"/>
        <family val="2"/>
        <scheme val="minor"/>
      </rPr>
      <t>(ECT) Each time</t>
    </r>
  </si>
  <si>
    <r>
      <t xml:space="preserve">Group Therapy: </t>
    </r>
    <r>
      <rPr>
        <i/>
        <sz val="10"/>
        <rFont val="Calibri"/>
        <family val="2"/>
        <scheme val="minor"/>
      </rPr>
      <t>Per 80 minute session (Specify memmber)</t>
    </r>
  </si>
  <si>
    <r>
      <t xml:space="preserve">Psycometry </t>
    </r>
    <r>
      <rPr>
        <i/>
        <sz val="10"/>
        <rFont val="Calibri"/>
        <family val="2"/>
        <scheme val="minor"/>
      </rPr>
      <t>(per session)</t>
    </r>
  </si>
  <si>
    <t xml:space="preserve">6. Payment Arrangement Rates have NOT been split between In-Hospital &amp; Out-Hospital.  Use as appropriate.  </t>
  </si>
  <si>
    <t>10. Please note that code 0109 should not be used by Psychiatrists</t>
  </si>
  <si>
    <t>HEALTHMAN PSYCHIATRY COSTING GUIDE 2017</t>
  </si>
  <si>
    <t>Bonitas</t>
  </si>
  <si>
    <t>POLMED</t>
  </si>
  <si>
    <t>POLMED 
DPA</t>
  </si>
  <si>
    <t>DPA</t>
  </si>
  <si>
    <t>Private 
Tariff</t>
  </si>
  <si>
    <t>RCF</t>
  </si>
  <si>
    <t>BankMed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</si>
  <si>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</si>
  <si>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</si>
  <si>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</si>
  <si>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</si>
  <si>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</si>
  <si>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 Rate</t>
  </si>
  <si>
    <t>Base 
Rate</t>
  </si>
  <si>
    <t>Base
Rate</t>
  </si>
  <si>
    <t>Discovery</t>
  </si>
  <si>
    <t xml:space="preserve">            Non-Network
RCF</t>
  </si>
  <si>
    <t xml:space="preserve">            Non-Network
Base Rate</t>
  </si>
  <si>
    <t xml:space="preserve">            Network Base Rate</t>
  </si>
  <si>
    <t xml:space="preserve">            Network
RCF</t>
  </si>
  <si>
    <t>Prem A 
(IH)</t>
  </si>
  <si>
    <t>Prem A 
(OH)</t>
  </si>
  <si>
    <t>Prem B</t>
  </si>
  <si>
    <t>Classic Rate</t>
  </si>
  <si>
    <t>Exec Rate</t>
  </si>
  <si>
    <t>FedHealth</t>
  </si>
  <si>
    <t>GEMS</t>
  </si>
  <si>
    <t>Non-Contracted
RCF</t>
  </si>
  <si>
    <t>Contracted
RCF</t>
  </si>
  <si>
    <t xml:space="preserve">
Non-Contracted Base Rate</t>
  </si>
  <si>
    <t>Contracted Base Rate</t>
  </si>
  <si>
    <t>KeyHealth</t>
  </si>
  <si>
    <t>Other</t>
  </si>
  <si>
    <t>BestMed Base Rate</t>
  </si>
  <si>
    <t>BestMed
RCF</t>
  </si>
  <si>
    <t>Medihelp Base Rate</t>
  </si>
  <si>
    <t>Medihelp RCF</t>
  </si>
  <si>
    <t>Profmed
Base Rate</t>
  </si>
  <si>
    <t xml:space="preserve">1. Codes, Descriptors and Unit Values have been extracted from the SAMA Electronic Medical Doctors Coding Manual (eMDCM) previously known as the SAMA Doctors Billing Manual (DBM).  </t>
  </si>
  <si>
    <t>COMPARATIVE TARIFFS</t>
  </si>
  <si>
    <t xml:space="preserve">
    Please note that many of the descriptors are shortened versions.  For the full descriptors please refer to the 2017 SAMA eMDCM.</t>
  </si>
  <si>
    <t>7. The Healthman tariff for codes that relate to equipment have been retained at Profmed rate*</t>
  </si>
  <si>
    <t>HealthMan</t>
  </si>
  <si>
    <r>
      <t>Completion of Chronic Medication Forms</t>
    </r>
    <r>
      <rPr>
        <i/>
        <sz val="10"/>
        <color indexed="8"/>
        <rFont val="Calibri"/>
        <family val="2"/>
        <scheme val="minor"/>
      </rPr>
      <t xml:space="preserve"> on behalf of a 3rd party funder</t>
    </r>
  </si>
  <si>
    <t>4. The HealthMan Rate increased by 7.5% for 2017</t>
  </si>
  <si>
    <t>KeyCare</t>
  </si>
  <si>
    <t>9. All Fees marked in "Green" have not been published by the particular Scheme, the tariffs were calculated based on the relevant RCF, e.g. Psychiatry RCF (please refer to the Disclaimer)</t>
  </si>
  <si>
    <t>Non-Network
Base Rate</t>
  </si>
  <si>
    <t>Non-Network
RCF</t>
  </si>
  <si>
    <t>5.2 The Discovery Network base rate for consultations is 5.5% above the Non-Network Rate (which is equal to the 2016 rate)</t>
  </si>
  <si>
    <t>5.1 The BankMed Non-Network base rate for consultations increased by 3% and the Network Base Rate by 6% for 2017</t>
  </si>
  <si>
    <t>5.3 The Discovery Classic DPA OH consult base rate, above which you can balance bill the patient, had a 0%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</si>
</sst>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[$R-1C09]\ #,##0.00"/>
    <numFmt numFmtId="166" formatCode="_ * #,##0.000_ ;_ * \-#,##0.000_ ;_ * &quot;-&quot;??_ ;_ @_ "/>
  </numFmts>
  <fonts count="22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u/>
      <sz val="10"/>
      <color indexed="6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2" borderId="0" xfId="0" applyFont="1" applyFill="1" applyBorder="1" applyProtection="1">
      <protection hidden="1"/>
    </xf>
    <xf numFmtId="49" fontId="3" fillId="2" borderId="0" xfId="0" applyNumberFormat="1" applyFont="1" applyFill="1" applyBorder="1" applyProtection="1">
      <protection hidden="1"/>
    </xf>
    <xf numFmtId="166" fontId="3" fillId="2" borderId="0" xfId="1" applyNumberFormat="1" applyFont="1" applyFill="1" applyBorder="1" applyProtection="1">
      <protection hidden="1"/>
    </xf>
    <xf numFmtId="165" fontId="3" fillId="2" borderId="0" xfId="0" applyNumberFormat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49" fontId="6" fillId="4" borderId="1" xfId="0" applyNumberFormat="1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164" fontId="6" fillId="4" borderId="1" xfId="1" applyFont="1" applyFill="1" applyBorder="1" applyAlignment="1" applyProtection="1">
      <alignment horizontal="center" wrapText="1"/>
      <protection hidden="1"/>
    </xf>
    <xf numFmtId="166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49" fontId="6" fillId="2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5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Font="1" applyFill="1" applyBorder="1" applyAlignment="1" applyProtection="1">
      <alignment horizontal="center" wrapText="1"/>
      <protection hidden="1"/>
    </xf>
    <xf numFmtId="166" fontId="6" fillId="5" borderId="1" xfId="1" applyNumberFormat="1" applyFont="1" applyFill="1" applyBorder="1" applyAlignment="1" applyProtection="1">
      <alignment wrapText="1"/>
      <protection hidden="1"/>
    </xf>
    <xf numFmtId="166" fontId="6" fillId="5" borderId="1" xfId="1" applyNumberFormat="1" applyFont="1" applyFill="1" applyBorder="1" applyAlignment="1" applyProtection="1">
      <alignment horizontal="center" wrapText="1"/>
      <protection hidden="1"/>
    </xf>
    <xf numFmtId="9" fontId="6" fillId="5" borderId="1" xfId="0" applyNumberFormat="1" applyFont="1" applyFill="1" applyBorder="1" applyAlignment="1" applyProtection="1">
      <alignment horizontal="center" wrapText="1"/>
      <protection hidden="1"/>
    </xf>
    <xf numFmtId="9" fontId="6" fillId="5" borderId="1" xfId="2" applyFont="1" applyFill="1" applyBorder="1" applyAlignment="1" applyProtection="1">
      <alignment horizontal="center" wrapText="1"/>
      <protection hidden="1"/>
    </xf>
    <xf numFmtId="49" fontId="6" fillId="3" borderId="2" xfId="0" applyNumberFormat="1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6" fontId="3" fillId="3" borderId="3" xfId="1" applyNumberFormat="1" applyFont="1" applyFill="1" applyBorder="1" applyProtection="1">
      <protection hidden="1"/>
    </xf>
    <xf numFmtId="164" fontId="6" fillId="3" borderId="3" xfId="1" applyFont="1" applyFill="1" applyBorder="1" applyProtection="1">
      <protection hidden="1"/>
    </xf>
    <xf numFmtId="9" fontId="6" fillId="3" borderId="3" xfId="0" applyNumberFormat="1" applyFont="1" applyFill="1" applyBorder="1" applyProtection="1">
      <protection hidden="1"/>
    </xf>
    <xf numFmtId="0" fontId="6" fillId="3" borderId="3" xfId="0" applyFont="1" applyFill="1" applyBorder="1" applyProtection="1">
      <protection hidden="1"/>
    </xf>
    <xf numFmtId="49" fontId="6" fillId="2" borderId="5" xfId="0" applyNumberFormat="1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left"/>
      <protection hidden="1"/>
    </xf>
    <xf numFmtId="0" fontId="3" fillId="2" borderId="18" xfId="0" applyFont="1" applyFill="1" applyBorder="1" applyProtection="1">
      <protection hidden="1"/>
    </xf>
    <xf numFmtId="166" fontId="6" fillId="2" borderId="18" xfId="1" applyNumberFormat="1" applyFont="1" applyFill="1" applyBorder="1" applyProtection="1">
      <protection hidden="1"/>
    </xf>
    <xf numFmtId="165" fontId="6" fillId="2" borderId="18" xfId="0" applyNumberFormat="1" applyFont="1" applyFill="1" applyBorder="1" applyProtection="1">
      <protection hidden="1"/>
    </xf>
    <xf numFmtId="164" fontId="6" fillId="2" borderId="18" xfId="1" applyFont="1" applyFill="1" applyBorder="1" applyProtection="1">
      <protection hidden="1"/>
    </xf>
    <xf numFmtId="164" fontId="10" fillId="2" borderId="18" xfId="1" applyFont="1" applyFill="1" applyBorder="1" applyProtection="1">
      <protection hidden="1"/>
    </xf>
    <xf numFmtId="0" fontId="6" fillId="2" borderId="18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Protection="1">
      <protection hidden="1"/>
    </xf>
    <xf numFmtId="0" fontId="6" fillId="2" borderId="6" xfId="0" applyFont="1" applyFill="1" applyBorder="1" applyAlignment="1" applyProtection="1">
      <alignment wrapText="1"/>
      <protection hidden="1"/>
    </xf>
    <xf numFmtId="164" fontId="6" fillId="2" borderId="17" xfId="1" applyFont="1" applyFill="1" applyBorder="1" applyProtection="1">
      <protection hidden="1"/>
    </xf>
    <xf numFmtId="49" fontId="3" fillId="2" borderId="9" xfId="0" applyNumberFormat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9" xfId="0" applyFont="1" applyFill="1" applyBorder="1" applyProtection="1">
      <protection hidden="1"/>
    </xf>
    <xf numFmtId="0" fontId="3" fillId="2" borderId="11" xfId="0" applyFont="1" applyFill="1" applyBorder="1" applyAlignment="1" applyProtection="1">
      <alignment wrapText="1"/>
      <protection hidden="1"/>
    </xf>
    <xf numFmtId="0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Font="1" applyFill="1" applyBorder="1" applyAlignment="1" applyProtection="1">
      <alignment wrapText="1"/>
      <protection hidden="1"/>
    </xf>
    <xf numFmtId="166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NumberFormat="1" applyFont="1" applyFill="1" applyBorder="1" applyAlignment="1" applyProtection="1">
      <alignment wrapText="1"/>
      <protection hidden="1"/>
    </xf>
    <xf numFmtId="166" fontId="3" fillId="2" borderId="12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6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6" fontId="3" fillId="2" borderId="7" xfId="1" applyNumberFormat="1" applyFont="1" applyFill="1" applyBorder="1" applyAlignment="1" applyProtection="1">
      <alignment wrapText="1"/>
      <protection hidden="1"/>
    </xf>
    <xf numFmtId="0" fontId="16" fillId="2" borderId="0" xfId="0" applyFont="1" applyFill="1" applyBorder="1" applyAlignment="1" applyProtection="1">
      <alignment wrapText="1"/>
      <protection hidden="1"/>
    </xf>
    <xf numFmtId="0" fontId="15" fillId="2" borderId="0" xfId="0" applyFont="1" applyFill="1" applyBorder="1" applyProtection="1">
      <protection hidden="1"/>
    </xf>
    <xf numFmtId="0" fontId="15" fillId="2" borderId="0" xfId="0" applyFont="1" applyFill="1" applyBorder="1" applyAlignment="1" applyProtection="1">
      <alignment wrapText="1"/>
      <protection hidden="1"/>
    </xf>
    <xf numFmtId="164" fontId="15" fillId="2" borderId="0" xfId="1" applyFont="1" applyFill="1" applyBorder="1" applyAlignment="1" applyProtection="1">
      <alignment wrapText="1"/>
      <protection hidden="1"/>
    </xf>
    <xf numFmtId="166" fontId="15" fillId="2" borderId="0" xfId="1" applyNumberFormat="1" applyFont="1" applyFill="1" applyBorder="1" applyAlignment="1" applyProtection="1">
      <alignment wrapText="1"/>
      <protection hidden="1"/>
    </xf>
    <xf numFmtId="164" fontId="15" fillId="2" borderId="0" xfId="1" applyNumberFormat="1" applyFont="1" applyFill="1" applyBorder="1" applyAlignment="1" applyProtection="1">
      <alignment wrapText="1"/>
      <protection hidden="1"/>
    </xf>
    <xf numFmtId="166" fontId="15" fillId="2" borderId="7" xfId="1" applyNumberFormat="1" applyFont="1" applyFill="1" applyBorder="1" applyAlignment="1" applyProtection="1">
      <alignment wrapText="1"/>
      <protection hidden="1"/>
    </xf>
    <xf numFmtId="0" fontId="15" fillId="2" borderId="8" xfId="0" applyFont="1" applyFill="1" applyBorder="1" applyAlignment="1" applyProtection="1">
      <alignment wrapText="1"/>
      <protection hidden="1"/>
    </xf>
    <xf numFmtId="164" fontId="15" fillId="2" borderId="8" xfId="1" applyFont="1" applyFill="1" applyBorder="1" applyAlignment="1" applyProtection="1">
      <alignment wrapText="1"/>
      <protection hidden="1"/>
    </xf>
    <xf numFmtId="166" fontId="15" fillId="2" borderId="8" xfId="1" applyNumberFormat="1" applyFont="1" applyFill="1" applyBorder="1" applyAlignment="1" applyProtection="1">
      <alignment wrapText="1"/>
      <protection hidden="1"/>
    </xf>
    <xf numFmtId="164" fontId="15" fillId="2" borderId="8" xfId="1" applyNumberFormat="1" applyFont="1" applyFill="1" applyBorder="1" applyAlignment="1" applyProtection="1">
      <alignment wrapText="1"/>
      <protection hidden="1"/>
    </xf>
    <xf numFmtId="166" fontId="15" fillId="2" borderId="16" xfId="1" applyNumberFormat="1" applyFont="1" applyFill="1" applyBorder="1" applyAlignment="1" applyProtection="1">
      <alignment wrapText="1"/>
      <protection hidden="1"/>
    </xf>
    <xf numFmtId="0" fontId="7" fillId="4" borderId="13" xfId="0" applyFont="1" applyFill="1" applyBorder="1" applyProtection="1">
      <protection hidden="1"/>
    </xf>
    <xf numFmtId="0" fontId="3" fillId="4" borderId="11" xfId="0" applyFont="1" applyFill="1" applyBorder="1" applyAlignment="1" applyProtection="1">
      <alignment wrapText="1"/>
      <protection hidden="1"/>
    </xf>
    <xf numFmtId="0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Font="1" applyFill="1" applyBorder="1" applyAlignment="1" applyProtection="1">
      <alignment wrapText="1"/>
      <protection hidden="1"/>
    </xf>
    <xf numFmtId="166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NumberFormat="1" applyFont="1" applyFill="1" applyBorder="1" applyAlignment="1" applyProtection="1">
      <alignment wrapText="1"/>
      <protection hidden="1"/>
    </xf>
    <xf numFmtId="166" fontId="3" fillId="4" borderId="12" xfId="1" applyNumberFormat="1" applyFont="1" applyFill="1" applyBorder="1" applyAlignment="1" applyProtection="1">
      <alignment wrapText="1"/>
      <protection hidden="1"/>
    </xf>
    <xf numFmtId="0" fontId="16" fillId="4" borderId="14" xfId="0" applyFont="1" applyFill="1" applyBorder="1" applyAlignment="1" applyProtection="1">
      <protection hidden="1"/>
    </xf>
    <xf numFmtId="0" fontId="16" fillId="4" borderId="0" xfId="0" applyFont="1" applyFill="1" applyBorder="1" applyAlignment="1" applyProtection="1">
      <alignment wrapText="1"/>
      <protection hidden="1"/>
    </xf>
    <xf numFmtId="164" fontId="16" fillId="4" borderId="0" xfId="0" applyNumberFormat="1" applyFont="1" applyFill="1" applyBorder="1" applyAlignment="1" applyProtection="1">
      <alignment wrapText="1"/>
      <protection hidden="1"/>
    </xf>
    <xf numFmtId="0" fontId="16" fillId="4" borderId="7" xfId="0" applyFont="1" applyFill="1" applyBorder="1" applyAlignment="1" applyProtection="1">
      <alignment wrapText="1"/>
      <protection hidden="1"/>
    </xf>
    <xf numFmtId="0" fontId="3" fillId="4" borderId="15" xfId="0" applyFont="1" applyFill="1" applyBorder="1" applyProtection="1">
      <protection hidden="1"/>
    </xf>
    <xf numFmtId="0" fontId="3" fillId="4" borderId="8" xfId="0" applyFont="1" applyFill="1" applyBorder="1" applyAlignment="1" applyProtection="1">
      <alignment wrapText="1"/>
      <protection hidden="1"/>
    </xf>
    <xf numFmtId="0" fontId="3" fillId="4" borderId="8" xfId="1" applyNumberFormat="1" applyFont="1" applyFill="1" applyBorder="1" applyAlignment="1" applyProtection="1">
      <alignment wrapText="1"/>
      <protection hidden="1"/>
    </xf>
    <xf numFmtId="164" fontId="3" fillId="4" borderId="8" xfId="1" applyFont="1" applyFill="1" applyBorder="1" applyAlignment="1" applyProtection="1">
      <alignment wrapText="1"/>
      <protection hidden="1"/>
    </xf>
    <xf numFmtId="166" fontId="3" fillId="4" borderId="8" xfId="1" applyNumberFormat="1" applyFont="1" applyFill="1" applyBorder="1" applyAlignment="1" applyProtection="1">
      <alignment wrapText="1"/>
      <protection hidden="1"/>
    </xf>
    <xf numFmtId="164" fontId="3" fillId="4" borderId="8" xfId="1" applyNumberFormat="1" applyFont="1" applyFill="1" applyBorder="1" applyAlignment="1" applyProtection="1">
      <alignment wrapText="1"/>
      <protection hidden="1"/>
    </xf>
    <xf numFmtId="166" fontId="3" fillId="4" borderId="16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164" fontId="6" fillId="2" borderId="0" xfId="1" applyFont="1" applyFill="1" applyBorder="1" applyAlignment="1" applyProtection="1">
      <alignment wrapText="1"/>
      <protection hidden="1"/>
    </xf>
    <xf numFmtId="166" fontId="6" fillId="2" borderId="0" xfId="1" applyNumberFormat="1" applyFont="1" applyFill="1" applyBorder="1" applyAlignment="1" applyProtection="1">
      <alignment wrapText="1"/>
      <protection hidden="1"/>
    </xf>
    <xf numFmtId="0" fontId="3" fillId="2" borderId="0" xfId="1" applyNumberFormat="1" applyFont="1" applyFill="1" applyBorder="1" applyAlignment="1" applyProtection="1">
      <alignment wrapText="1"/>
      <protection hidden="1"/>
    </xf>
    <xf numFmtId="166" fontId="3" fillId="2" borderId="0" xfId="0" applyNumberFormat="1" applyFont="1" applyFill="1" applyBorder="1" applyProtection="1">
      <protection hidden="1"/>
    </xf>
    <xf numFmtId="0" fontId="6" fillId="2" borderId="17" xfId="0" applyFont="1" applyFill="1" applyBorder="1" applyAlignment="1" applyProtection="1">
      <alignment wrapText="1"/>
      <protection hidden="1"/>
    </xf>
    <xf numFmtId="49" fontId="6" fillId="2" borderId="5" xfId="0" applyNumberFormat="1" applyFont="1" applyFill="1" applyBorder="1" applyAlignment="1" applyProtection="1">
      <alignment wrapText="1"/>
      <protection hidden="1"/>
    </xf>
    <xf numFmtId="0" fontId="18" fillId="2" borderId="17" xfId="0" applyFont="1" applyFill="1" applyBorder="1" applyAlignment="1" applyProtection="1">
      <alignment wrapText="1"/>
      <protection hidden="1"/>
    </xf>
    <xf numFmtId="166" fontId="6" fillId="0" borderId="18" xfId="1" applyNumberFormat="1" applyFont="1" applyFill="1" applyBorder="1" applyProtection="1">
      <protection hidden="1"/>
    </xf>
    <xf numFmtId="164" fontId="6" fillId="5" borderId="1" xfId="1" applyFont="1" applyFill="1" applyBorder="1" applyAlignment="1" applyProtection="1">
      <alignment wrapText="1"/>
      <protection hidden="1"/>
    </xf>
    <xf numFmtId="164" fontId="16" fillId="4" borderId="0" xfId="1" applyFont="1" applyFill="1" applyBorder="1" applyAlignment="1" applyProtection="1">
      <alignment wrapText="1"/>
      <protection hidden="1"/>
    </xf>
    <xf numFmtId="164" fontId="6" fillId="0" borderId="18" xfId="1" applyFont="1" applyFill="1" applyBorder="1" applyProtection="1">
      <protection hidden="1"/>
    </xf>
    <xf numFmtId="166" fontId="3" fillId="3" borderId="3" xfId="1" applyNumberFormat="1" applyFont="1" applyFill="1" applyBorder="1" applyAlignment="1" applyProtection="1">
      <alignment wrapText="1"/>
      <protection hidden="1"/>
    </xf>
    <xf numFmtId="165" fontId="6" fillId="6" borderId="18" xfId="0" applyNumberFormat="1" applyFont="1" applyFill="1" applyBorder="1" applyAlignment="1" applyProtection="1">
      <alignment wrapText="1"/>
      <protection hidden="1"/>
    </xf>
    <xf numFmtId="164" fontId="6" fillId="6" borderId="18" xfId="0" applyNumberFormat="1" applyFont="1" applyFill="1" applyBorder="1" applyAlignment="1" applyProtection="1">
      <alignment wrapText="1"/>
      <protection hidden="1"/>
    </xf>
    <xf numFmtId="9" fontId="6" fillId="6" borderId="18" xfId="0" applyNumberFormat="1" applyFont="1" applyFill="1" applyBorder="1" applyProtection="1">
      <protection hidden="1"/>
    </xf>
    <xf numFmtId="0" fontId="6" fillId="6" borderId="18" xfId="0" applyFont="1" applyFill="1" applyBorder="1" applyProtection="1">
      <protection hidden="1"/>
    </xf>
    <xf numFmtId="164" fontId="6" fillId="6" borderId="18" xfId="1" applyFont="1" applyFill="1" applyBorder="1" applyProtection="1">
      <protection hidden="1"/>
    </xf>
    <xf numFmtId="166" fontId="3" fillId="2" borderId="20" xfId="1" applyNumberFormat="1" applyFont="1" applyFill="1" applyBorder="1" applyProtection="1">
      <protection hidden="1"/>
    </xf>
    <xf numFmtId="164" fontId="3" fillId="2" borderId="20" xfId="1" applyFont="1" applyFill="1" applyBorder="1" applyProtection="1">
      <protection hidden="1"/>
    </xf>
    <xf numFmtId="165" fontId="3" fillId="2" borderId="20" xfId="0" applyNumberFormat="1" applyFont="1" applyFill="1" applyBorder="1" applyProtection="1">
      <protection hidden="1"/>
    </xf>
    <xf numFmtId="166" fontId="3" fillId="2" borderId="20" xfId="0" applyNumberFormat="1" applyFont="1" applyFill="1" applyBorder="1" applyProtection="1">
      <protection hidden="1"/>
    </xf>
    <xf numFmtId="0" fontId="3" fillId="2" borderId="20" xfId="0" applyFont="1" applyFill="1" applyBorder="1" applyProtection="1">
      <protection hidden="1"/>
    </xf>
    <xf numFmtId="164" fontId="6" fillId="2" borderId="20" xfId="1" applyFont="1" applyFill="1" applyBorder="1" applyProtection="1">
      <protection hidden="1"/>
    </xf>
    <xf numFmtId="166" fontId="6" fillId="2" borderId="20" xfId="1" applyNumberFormat="1" applyFont="1" applyFill="1" applyBorder="1" applyProtection="1">
      <protection hidden="1"/>
    </xf>
    <xf numFmtId="166" fontId="6" fillId="6" borderId="20" xfId="1" applyNumberFormat="1" applyFont="1" applyFill="1" applyBorder="1" applyProtection="1">
      <protection hidden="1"/>
    </xf>
    <xf numFmtId="0" fontId="3" fillId="6" borderId="20" xfId="0" applyFont="1" applyFill="1" applyBorder="1" applyProtection="1">
      <protection hidden="1"/>
    </xf>
    <xf numFmtId="164" fontId="3" fillId="6" borderId="20" xfId="1" applyFont="1" applyFill="1" applyBorder="1" applyProtection="1">
      <protection hidden="1"/>
    </xf>
    <xf numFmtId="164" fontId="19" fillId="2" borderId="18" xfId="1" applyFont="1" applyFill="1" applyBorder="1" applyProtection="1">
      <protection hidden="1"/>
    </xf>
    <xf numFmtId="164" fontId="19" fillId="0" borderId="18" xfId="1" applyFont="1" applyFill="1" applyBorder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7" fillId="4" borderId="21" xfId="1" applyNumberFormat="1" applyFont="1" applyFill="1" applyBorder="1" applyAlignment="1" applyProtection="1">
      <alignment horizontal="center" wrapText="1"/>
      <protection hidden="1"/>
    </xf>
    <xf numFmtId="164" fontId="7" fillId="4" borderId="21" xfId="1" applyFont="1" applyFill="1" applyBorder="1" applyAlignment="1" applyProtection="1">
      <alignment horizontal="center" wrapText="1"/>
      <protection hidden="1"/>
    </xf>
    <xf numFmtId="166" fontId="7" fillId="4" borderId="21" xfId="1" applyNumberFormat="1" applyFont="1" applyFill="1" applyBorder="1" applyAlignment="1" applyProtection="1">
      <alignment horizontal="center" wrapText="1"/>
      <protection hidden="1"/>
    </xf>
    <xf numFmtId="49" fontId="6" fillId="2" borderId="22" xfId="0" applyNumberFormat="1" applyFont="1" applyFill="1" applyBorder="1" applyAlignment="1" applyProtection="1">
      <alignment horizontal="center"/>
      <protection hidden="1"/>
    </xf>
    <xf numFmtId="0" fontId="9" fillId="2" borderId="23" xfId="0" applyFont="1" applyFill="1" applyBorder="1" applyAlignment="1" applyProtection="1">
      <alignment horizontal="left"/>
      <protection hidden="1"/>
    </xf>
    <xf numFmtId="0" fontId="3" fillId="2" borderId="24" xfId="0" applyFont="1" applyFill="1" applyBorder="1" applyProtection="1">
      <protection hidden="1"/>
    </xf>
    <xf numFmtId="166" fontId="3" fillId="2" borderId="24" xfId="1" applyNumberFormat="1" applyFont="1" applyFill="1" applyBorder="1" applyProtection="1">
      <protection hidden="1"/>
    </xf>
    <xf numFmtId="164" fontId="3" fillId="2" borderId="24" xfId="1" applyFont="1" applyFill="1" applyBorder="1" applyProtection="1">
      <protection hidden="1"/>
    </xf>
    <xf numFmtId="9" fontId="6" fillId="6" borderId="24" xfId="0" applyNumberFormat="1" applyFont="1" applyFill="1" applyBorder="1" applyAlignment="1" applyProtection="1">
      <alignment wrapText="1"/>
      <protection hidden="1"/>
    </xf>
    <xf numFmtId="165" fontId="6" fillId="2" borderId="24" xfId="0" applyNumberFormat="1" applyFont="1" applyFill="1" applyBorder="1" applyProtection="1">
      <protection hidden="1"/>
    </xf>
    <xf numFmtId="9" fontId="6" fillId="6" borderId="24" xfId="0" applyNumberFormat="1" applyFont="1" applyFill="1" applyBorder="1" applyProtection="1">
      <protection hidden="1"/>
    </xf>
    <xf numFmtId="0" fontId="6" fillId="6" borderId="24" xfId="0" applyFont="1" applyFill="1" applyBorder="1" applyProtection="1">
      <protection hidden="1"/>
    </xf>
    <xf numFmtId="164" fontId="3" fillId="6" borderId="24" xfId="1" applyFont="1" applyFill="1" applyBorder="1" applyProtection="1">
      <protection hidden="1"/>
    </xf>
    <xf numFmtId="0" fontId="6" fillId="2" borderId="24" xfId="0" applyFont="1" applyFill="1" applyBorder="1" applyProtection="1">
      <protection hidden="1"/>
    </xf>
    <xf numFmtId="164" fontId="6" fillId="2" borderId="24" xfId="1" applyFont="1" applyFill="1" applyBorder="1" applyProtection="1">
      <protection hidden="1"/>
    </xf>
    <xf numFmtId="166" fontId="3" fillId="3" borderId="4" xfId="1" applyNumberFormat="1" applyFont="1" applyFill="1" applyBorder="1" applyProtection="1">
      <protection hidden="1"/>
    </xf>
    <xf numFmtId="49" fontId="6" fillId="2" borderId="9" xfId="0" applyNumberFormat="1" applyFont="1" applyFill="1" applyBorder="1" applyProtection="1">
      <protection hidden="1"/>
    </xf>
    <xf numFmtId="0" fontId="8" fillId="2" borderId="19" xfId="0" applyFont="1" applyFill="1" applyBorder="1" applyProtection="1">
      <protection hidden="1"/>
    </xf>
    <xf numFmtId="0" fontId="6" fillId="2" borderId="20" xfId="0" applyFont="1" applyFill="1" applyBorder="1" applyProtection="1">
      <protection hidden="1"/>
    </xf>
    <xf numFmtId="164" fontId="6" fillId="6" borderId="20" xfId="1" applyFont="1" applyFill="1" applyBorder="1" applyProtection="1">
      <protection hidden="1"/>
    </xf>
    <xf numFmtId="49" fontId="11" fillId="2" borderId="22" xfId="0" applyNumberFormat="1" applyFont="1" applyFill="1" applyBorder="1" applyAlignment="1" applyProtection="1">
      <alignment wrapText="1"/>
      <protection hidden="1"/>
    </xf>
    <xf numFmtId="0" fontId="12" fillId="2" borderId="25" xfId="0" applyFont="1" applyFill="1" applyBorder="1" applyAlignment="1" applyProtection="1">
      <alignment wrapText="1"/>
      <protection hidden="1"/>
    </xf>
    <xf numFmtId="0" fontId="6" fillId="2" borderId="25" xfId="0" applyFont="1" applyFill="1" applyBorder="1" applyAlignment="1" applyProtection="1">
      <alignment wrapText="1"/>
      <protection hidden="1"/>
    </xf>
    <xf numFmtId="164" fontId="6" fillId="2" borderId="23" xfId="1" applyFont="1" applyFill="1" applyBorder="1" applyProtection="1">
      <protection hidden="1"/>
    </xf>
    <xf numFmtId="166" fontId="6" fillId="2" borderId="24" xfId="1" applyNumberFormat="1" applyFont="1" applyFill="1" applyBorder="1" applyAlignment="1" applyProtection="1">
      <alignment wrapText="1"/>
      <protection hidden="1"/>
    </xf>
    <xf numFmtId="164" fontId="6" fillId="2" borderId="24" xfId="1" applyFont="1" applyFill="1" applyBorder="1" applyAlignment="1" applyProtection="1">
      <alignment wrapText="1"/>
      <protection hidden="1"/>
    </xf>
    <xf numFmtId="166" fontId="6" fillId="2" borderId="24" xfId="1" applyNumberFormat="1" applyFont="1" applyFill="1" applyBorder="1" applyProtection="1">
      <protection hidden="1"/>
    </xf>
    <xf numFmtId="166" fontId="6" fillId="6" borderId="24" xfId="1" applyNumberFormat="1" applyFont="1" applyFill="1" applyBorder="1" applyProtection="1">
      <protection hidden="1"/>
    </xf>
    <xf numFmtId="164" fontId="6" fillId="6" borderId="24" xfId="1" applyFont="1" applyFill="1" applyBorder="1" applyProtection="1">
      <protection hidden="1"/>
    </xf>
    <xf numFmtId="0" fontId="14" fillId="2" borderId="14" xfId="0" applyFont="1" applyFill="1" applyBorder="1" applyAlignment="1" applyProtection="1">
      <protection hidden="1"/>
    </xf>
    <xf numFmtId="0" fontId="16" fillId="2" borderId="14" xfId="0" applyFont="1" applyFill="1" applyBorder="1" applyAlignment="1" applyProtection="1">
      <protection hidden="1"/>
    </xf>
    <xf numFmtId="0" fontId="16" fillId="2" borderId="0" xfId="0" applyFont="1" applyFill="1" applyBorder="1" applyAlignment="1" applyProtection="1">
      <protection hidden="1"/>
    </xf>
    <xf numFmtId="0" fontId="16" fillId="2" borderId="0" xfId="0" applyFont="1" applyFill="1" applyBorder="1" applyAlignment="1" applyProtection="1">
      <alignment horizontal="left" wrapText="1"/>
      <protection hidden="1"/>
    </xf>
    <xf numFmtId="164" fontId="16" fillId="2" borderId="0" xfId="1" applyFont="1" applyFill="1" applyBorder="1" applyAlignment="1" applyProtection="1">
      <alignment wrapText="1"/>
      <protection hidden="1"/>
    </xf>
    <xf numFmtId="0" fontId="16" fillId="2" borderId="7" xfId="0" applyFont="1" applyFill="1" applyBorder="1" applyAlignment="1" applyProtection="1">
      <alignment wrapText="1"/>
      <protection hidden="1"/>
    </xf>
    <xf numFmtId="0" fontId="16" fillId="2" borderId="14" xfId="0" applyFont="1" applyFill="1" applyBorder="1" applyAlignment="1" applyProtection="1">
      <alignment horizontal="left"/>
      <protection hidden="1"/>
    </xf>
    <xf numFmtId="0" fontId="13" fillId="2" borderId="13" xfId="0" applyFont="1" applyFill="1" applyBorder="1" applyAlignment="1" applyProtection="1">
      <protection hidden="1"/>
    </xf>
    <xf numFmtId="0" fontId="3" fillId="2" borderId="14" xfId="0" applyFont="1" applyFill="1" applyBorder="1" applyAlignment="1" applyProtection="1">
      <protection hidden="1"/>
    </xf>
    <xf numFmtId="0" fontId="20" fillId="2" borderId="14" xfId="0" applyFont="1" applyFill="1" applyBorder="1" applyAlignment="1" applyProtection="1">
      <protection hidden="1"/>
    </xf>
    <xf numFmtId="0" fontId="17" fillId="2" borderId="14" xfId="0" applyFont="1" applyFill="1" applyBorder="1" applyAlignment="1" applyProtection="1">
      <protection hidden="1"/>
    </xf>
    <xf numFmtId="0" fontId="14" fillId="2" borderId="15" xfId="0" applyFont="1" applyFill="1" applyBorder="1" applyAlignment="1" applyProtection="1">
      <protection hidden="1"/>
    </xf>
    <xf numFmtId="0" fontId="2" fillId="3" borderId="13" xfId="0" applyFont="1" applyFill="1" applyBorder="1" applyAlignment="1" applyProtection="1">
      <protection hidden="1"/>
    </xf>
    <xf numFmtId="0" fontId="2" fillId="3" borderId="11" xfId="0" applyFont="1" applyFill="1" applyBorder="1" applyAlignment="1" applyProtection="1">
      <protection hidden="1"/>
    </xf>
    <xf numFmtId="164" fontId="2" fillId="3" borderId="11" xfId="1" applyFont="1" applyFill="1" applyBorder="1" applyAlignment="1" applyProtection="1">
      <protection hidden="1"/>
    </xf>
    <xf numFmtId="0" fontId="2" fillId="3" borderId="12" xfId="0" applyFont="1" applyFill="1" applyBorder="1" applyAlignment="1" applyProtection="1">
      <protection hidden="1"/>
    </xf>
    <xf numFmtId="0" fontId="5" fillId="3" borderId="15" xfId="0" applyFont="1" applyFill="1" applyBorder="1" applyAlignment="1" applyProtection="1">
      <protection hidden="1"/>
    </xf>
    <xf numFmtId="0" fontId="5" fillId="3" borderId="8" xfId="0" applyFont="1" applyFill="1" applyBorder="1" applyAlignment="1" applyProtection="1">
      <protection hidden="1"/>
    </xf>
    <xf numFmtId="164" fontId="5" fillId="3" borderId="8" xfId="1" applyFont="1" applyFill="1" applyBorder="1" applyAlignment="1" applyProtection="1">
      <protection hidden="1"/>
    </xf>
    <xf numFmtId="0" fontId="5" fillId="3" borderId="16" xfId="0" applyFont="1" applyFill="1" applyBorder="1" applyAlignment="1" applyProtection="1">
      <protection hidden="1"/>
    </xf>
    <xf numFmtId="49" fontId="3" fillId="2" borderId="2" xfId="0" applyNumberFormat="1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164" fontId="4" fillId="2" borderId="3" xfId="1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166" fontId="3" fillId="2" borderId="3" xfId="1" applyNumberFormat="1" applyFont="1" applyFill="1" applyBorder="1" applyProtection="1">
      <protection hidden="1"/>
    </xf>
    <xf numFmtId="164" fontId="3" fillId="2" borderId="3" xfId="1" applyFont="1" applyFill="1" applyBorder="1" applyProtection="1">
      <protection hidden="1"/>
    </xf>
    <xf numFmtId="165" fontId="3" fillId="2" borderId="3" xfId="0" applyNumberFormat="1" applyFont="1" applyFill="1" applyBorder="1" applyProtection="1">
      <protection hidden="1"/>
    </xf>
    <xf numFmtId="166" fontId="3" fillId="2" borderId="4" xfId="1" applyNumberFormat="1" applyFont="1" applyFill="1" applyBorder="1" applyProtection="1"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5" fillId="2" borderId="15" xfId="0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164" fontId="5" fillId="2" borderId="15" xfId="1" applyFont="1" applyFill="1" applyBorder="1" applyAlignment="1" applyProtection="1">
      <alignment horizontal="center"/>
      <protection hidden="1"/>
    </xf>
    <xf numFmtId="164" fontId="5" fillId="2" borderId="8" xfId="1" applyFont="1" applyFill="1" applyBorder="1" applyAlignment="1" applyProtection="1">
      <alignment horizontal="center"/>
      <protection hidden="1"/>
    </xf>
    <xf numFmtId="164" fontId="5" fillId="2" borderId="16" xfId="1" applyFont="1" applyFill="1" applyBorder="1" applyAlignment="1" applyProtection="1">
      <alignment horizontal="center"/>
      <protection hidden="1"/>
    </xf>
    <xf numFmtId="0" fontId="5" fillId="3" borderId="15" xfId="0" applyFont="1" applyFill="1" applyBorder="1" applyAlignment="1" applyProtection="1">
      <alignment horizontal="center"/>
      <protection hidden="1"/>
    </xf>
    <xf numFmtId="0" fontId="5" fillId="3" borderId="8" xfId="0" applyFont="1" applyFill="1" applyBorder="1" applyAlignment="1" applyProtection="1">
      <alignment horizontal="center"/>
      <protection hidden="1"/>
    </xf>
    <xf numFmtId="0" fontId="5" fillId="3" borderId="16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917571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9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2.75" x14ac:dyDescent="0.2"/>
  <cols>
    <col min="1" max="1" width="8.85546875" style="2" bestFit="1" customWidth="1"/>
    <col min="2" max="2" width="63.7109375" style="1" customWidth="1"/>
    <col min="3" max="3" width="11.7109375" style="1" bestFit="1" customWidth="1"/>
    <col min="4" max="4" width="10.5703125" style="1" customWidth="1"/>
    <col min="5" max="5" width="10.7109375" style="3" bestFit="1" customWidth="1"/>
    <col min="6" max="7" width="10.7109375" style="3" customWidth="1"/>
    <col min="8" max="8" width="10.7109375" style="5" customWidth="1"/>
    <col min="9" max="9" width="10.7109375" style="3" customWidth="1"/>
    <col min="10" max="10" width="11.7109375" style="3" customWidth="1"/>
    <col min="11" max="11" width="13.5703125" style="3" customWidth="1"/>
    <col min="12" max="12" width="13" style="3" customWidth="1"/>
    <col min="13" max="14" width="11.7109375" style="3" customWidth="1"/>
    <col min="15" max="15" width="10.7109375" style="5" customWidth="1"/>
    <col min="16" max="16" width="10.7109375" style="3" customWidth="1"/>
    <col min="17" max="17" width="11.7109375" style="3" customWidth="1"/>
    <col min="18" max="18" width="13.5703125" style="3" customWidth="1"/>
    <col min="19" max="19" width="10" style="4" bestFit="1" customWidth="1"/>
    <col min="20" max="20" width="8.85546875" style="1" bestFit="1" customWidth="1"/>
    <col min="21" max="21" width="10" style="4" bestFit="1" customWidth="1"/>
    <col min="22" max="22" width="9.42578125" style="1" customWidth="1"/>
    <col min="23" max="24" width="9.28515625" style="1" customWidth="1"/>
    <col min="25" max="25" width="9.85546875" style="1" customWidth="1"/>
    <col min="26" max="28" width="9.28515625" style="1" customWidth="1"/>
    <col min="29" max="29" width="10" style="5" bestFit="1" customWidth="1"/>
    <col min="30" max="30" width="10.28515625" style="5" customWidth="1"/>
    <col min="31" max="31" width="9.28515625" style="5" customWidth="1"/>
    <col min="32" max="33" width="9.85546875" style="5" customWidth="1"/>
    <col min="34" max="34" width="9.7109375" style="1" bestFit="1" customWidth="1"/>
    <col min="35" max="35" width="10" style="1" customWidth="1"/>
    <col min="36" max="36" width="9.7109375" style="1" bestFit="1" customWidth="1"/>
    <col min="37" max="37" width="9.7109375" style="1" customWidth="1"/>
    <col min="38" max="38" width="11.28515625" style="3" bestFit="1" customWidth="1"/>
    <col min="39" max="39" width="11.7109375" style="3" customWidth="1"/>
    <col min="40" max="40" width="9.28515625" style="5" customWidth="1"/>
    <col min="41" max="41" width="10" style="5" bestFit="1" customWidth="1"/>
    <col min="42" max="42" width="10.28515625" style="5" customWidth="1"/>
    <col min="43" max="43" width="9.28515625" style="5" customWidth="1"/>
    <col min="44" max="44" width="9.85546875" style="5" customWidth="1"/>
    <col min="45" max="45" width="10.28515625" style="5" bestFit="1" customWidth="1"/>
    <col min="46" max="48" width="10.28515625" style="5" customWidth="1"/>
    <col min="49" max="49" width="11.28515625" style="3" bestFit="1" customWidth="1"/>
    <col min="50" max="50" width="11.7109375" style="3" customWidth="1"/>
    <col min="51" max="16384" width="9.140625" style="1"/>
  </cols>
  <sheetData>
    <row r="1" spans="1:50" ht="23.25" x14ac:dyDescent="0.35">
      <c r="A1" s="155" t="s">
        <v>60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156"/>
      <c r="AU1" s="156"/>
      <c r="AV1" s="156"/>
      <c r="AW1" s="156"/>
      <c r="AX1" s="158"/>
    </row>
    <row r="2" spans="1:50" x14ac:dyDescent="0.2">
      <c r="A2" s="163"/>
      <c r="B2" s="164"/>
      <c r="C2" s="165"/>
      <c r="D2" s="166"/>
      <c r="E2" s="167"/>
      <c r="F2" s="167"/>
      <c r="G2" s="167"/>
      <c r="H2" s="168"/>
      <c r="I2" s="167"/>
      <c r="J2" s="167"/>
      <c r="K2" s="167"/>
      <c r="L2" s="167"/>
      <c r="M2" s="167"/>
      <c r="N2" s="167"/>
      <c r="O2" s="168"/>
      <c r="P2" s="167"/>
      <c r="Q2" s="167"/>
      <c r="R2" s="167"/>
      <c r="S2" s="169"/>
      <c r="T2" s="166"/>
      <c r="U2" s="169"/>
      <c r="V2" s="166"/>
      <c r="W2" s="166"/>
      <c r="X2" s="166"/>
      <c r="Y2" s="166"/>
      <c r="Z2" s="166"/>
      <c r="AA2" s="166"/>
      <c r="AB2" s="166"/>
      <c r="AC2" s="168"/>
      <c r="AD2" s="168"/>
      <c r="AE2" s="168"/>
      <c r="AF2" s="168"/>
      <c r="AG2" s="168"/>
      <c r="AH2" s="166"/>
      <c r="AI2" s="166"/>
      <c r="AJ2" s="166"/>
      <c r="AK2" s="166"/>
      <c r="AL2" s="167"/>
      <c r="AM2" s="167"/>
      <c r="AN2" s="168"/>
      <c r="AO2" s="168"/>
      <c r="AP2" s="168"/>
      <c r="AQ2" s="168"/>
      <c r="AR2" s="168"/>
      <c r="AS2" s="168"/>
      <c r="AT2" s="168"/>
      <c r="AU2" s="168"/>
      <c r="AV2" s="168"/>
      <c r="AW2" s="167"/>
      <c r="AX2" s="170"/>
    </row>
    <row r="3" spans="1:50" ht="15.75" x14ac:dyDescent="0.25">
      <c r="A3" s="159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1"/>
      <c r="AT3" s="160"/>
      <c r="AU3" s="160"/>
      <c r="AV3" s="160"/>
      <c r="AW3" s="160"/>
      <c r="AX3" s="162"/>
    </row>
    <row r="4" spans="1:50" ht="15.75" x14ac:dyDescent="0.25">
      <c r="A4" s="179"/>
      <c r="B4" s="180"/>
      <c r="C4" s="181"/>
      <c r="D4" s="171" t="s">
        <v>103</v>
      </c>
      <c r="E4" s="173"/>
      <c r="F4" s="182" t="s">
        <v>67</v>
      </c>
      <c r="G4" s="183"/>
      <c r="H4" s="183"/>
      <c r="I4" s="183"/>
      <c r="J4" s="183"/>
      <c r="K4" s="183"/>
      <c r="L4" s="183"/>
      <c r="M4" s="183"/>
      <c r="N4" s="184"/>
      <c r="O4" s="171" t="s">
        <v>61</v>
      </c>
      <c r="P4" s="172"/>
      <c r="Q4" s="172"/>
      <c r="R4" s="173"/>
      <c r="S4" s="171" t="s">
        <v>76</v>
      </c>
      <c r="T4" s="172"/>
      <c r="U4" s="172"/>
      <c r="V4" s="172"/>
      <c r="W4" s="172"/>
      <c r="X4" s="172"/>
      <c r="Y4" s="172"/>
      <c r="Z4" s="172"/>
      <c r="AA4" s="172"/>
      <c r="AB4" s="173"/>
      <c r="AC4" s="171" t="s">
        <v>86</v>
      </c>
      <c r="AD4" s="172"/>
      <c r="AE4" s="172"/>
      <c r="AF4" s="172"/>
      <c r="AG4" s="173"/>
      <c r="AH4" s="171" t="s">
        <v>87</v>
      </c>
      <c r="AI4" s="172"/>
      <c r="AJ4" s="172"/>
      <c r="AK4" s="173"/>
      <c r="AL4" s="171" t="s">
        <v>92</v>
      </c>
      <c r="AM4" s="172"/>
      <c r="AN4" s="173"/>
      <c r="AO4" s="174" t="s">
        <v>62</v>
      </c>
      <c r="AP4" s="175"/>
      <c r="AQ4" s="175"/>
      <c r="AR4" s="175"/>
      <c r="AS4" s="176" t="s">
        <v>93</v>
      </c>
      <c r="AT4" s="177"/>
      <c r="AU4" s="177"/>
      <c r="AV4" s="177"/>
      <c r="AW4" s="177"/>
      <c r="AX4" s="178"/>
    </row>
    <row r="5" spans="1:50" s="113" customFormat="1" ht="84" customHeight="1" x14ac:dyDescent="0.2">
      <c r="A5" s="6" t="s">
        <v>0</v>
      </c>
      <c r="B5" s="7" t="s">
        <v>1</v>
      </c>
      <c r="C5" s="8" t="s">
        <v>2</v>
      </c>
      <c r="D5" s="9" t="s">
        <v>65</v>
      </c>
      <c r="E5" s="10" t="s">
        <v>66</v>
      </c>
      <c r="F5" s="9" t="s">
        <v>108</v>
      </c>
      <c r="G5" s="9" t="s">
        <v>109</v>
      </c>
      <c r="H5" s="9" t="s">
        <v>79</v>
      </c>
      <c r="I5" s="9" t="s">
        <v>80</v>
      </c>
      <c r="J5" s="10" t="s">
        <v>68</v>
      </c>
      <c r="K5" s="10" t="s">
        <v>69</v>
      </c>
      <c r="L5" s="10" t="s">
        <v>70</v>
      </c>
      <c r="M5" s="10" t="s">
        <v>71</v>
      </c>
      <c r="N5" s="10" t="s">
        <v>72</v>
      </c>
      <c r="O5" s="9" t="s">
        <v>75</v>
      </c>
      <c r="P5" s="10" t="s">
        <v>66</v>
      </c>
      <c r="Q5" s="10" t="s">
        <v>64</v>
      </c>
      <c r="R5" s="10" t="s">
        <v>64</v>
      </c>
      <c r="S5" s="9" t="s">
        <v>78</v>
      </c>
      <c r="T5" s="9" t="s">
        <v>77</v>
      </c>
      <c r="U5" s="9" t="s">
        <v>79</v>
      </c>
      <c r="V5" s="9" t="s">
        <v>80</v>
      </c>
      <c r="W5" s="11" t="s">
        <v>106</v>
      </c>
      <c r="X5" s="11" t="s">
        <v>81</v>
      </c>
      <c r="Y5" s="11" t="s">
        <v>82</v>
      </c>
      <c r="Z5" s="11" t="s">
        <v>83</v>
      </c>
      <c r="AA5" s="11" t="s">
        <v>84</v>
      </c>
      <c r="AB5" s="11" t="s">
        <v>85</v>
      </c>
      <c r="AC5" s="9" t="s">
        <v>74</v>
      </c>
      <c r="AD5" s="9" t="s">
        <v>66</v>
      </c>
      <c r="AE5" s="9" t="s">
        <v>64</v>
      </c>
      <c r="AF5" s="9" t="s">
        <v>64</v>
      </c>
      <c r="AG5" s="9" t="s">
        <v>64</v>
      </c>
      <c r="AH5" s="9" t="s">
        <v>90</v>
      </c>
      <c r="AI5" s="9" t="s">
        <v>88</v>
      </c>
      <c r="AJ5" s="9" t="s">
        <v>91</v>
      </c>
      <c r="AK5" s="9" t="s">
        <v>89</v>
      </c>
      <c r="AL5" s="9" t="s">
        <v>73</v>
      </c>
      <c r="AM5" s="10" t="s">
        <v>66</v>
      </c>
      <c r="AN5" s="10" t="s">
        <v>64</v>
      </c>
      <c r="AO5" s="9" t="s">
        <v>73</v>
      </c>
      <c r="AP5" s="10" t="s">
        <v>66</v>
      </c>
      <c r="AQ5" s="9" t="s">
        <v>63</v>
      </c>
      <c r="AR5" s="9" t="s">
        <v>63</v>
      </c>
      <c r="AS5" s="9" t="s">
        <v>94</v>
      </c>
      <c r="AT5" s="9" t="s">
        <v>95</v>
      </c>
      <c r="AU5" s="9" t="s">
        <v>96</v>
      </c>
      <c r="AV5" s="9" t="s">
        <v>97</v>
      </c>
      <c r="AW5" s="9" t="s">
        <v>98</v>
      </c>
      <c r="AX5" s="10" t="s">
        <v>27</v>
      </c>
    </row>
    <row r="6" spans="1:50" ht="13.5" customHeight="1" x14ac:dyDescent="0.2">
      <c r="A6" s="12"/>
      <c r="B6" s="13"/>
      <c r="C6" s="14"/>
      <c r="D6" s="15"/>
      <c r="E6" s="16"/>
      <c r="F6" s="16"/>
      <c r="G6" s="16"/>
      <c r="H6" s="92"/>
      <c r="I6" s="16"/>
      <c r="J6" s="19">
        <v>1.1000000000000001</v>
      </c>
      <c r="K6" s="19">
        <v>1.35</v>
      </c>
      <c r="L6" s="19">
        <v>1.5</v>
      </c>
      <c r="M6" s="19">
        <v>2</v>
      </c>
      <c r="N6" s="19">
        <v>2.15</v>
      </c>
      <c r="O6" s="92"/>
      <c r="P6" s="16"/>
      <c r="Q6" s="19">
        <v>1.3</v>
      </c>
      <c r="R6" s="19">
        <v>1.5</v>
      </c>
      <c r="S6" s="15"/>
      <c r="T6" s="17"/>
      <c r="U6" s="15"/>
      <c r="V6" s="17"/>
      <c r="W6" s="18">
        <v>1.1000000000000001</v>
      </c>
      <c r="X6" s="18">
        <v>1.37</v>
      </c>
      <c r="Y6" s="18">
        <v>1.62</v>
      </c>
      <c r="Z6" s="18">
        <v>1.47</v>
      </c>
      <c r="AA6" s="18">
        <v>2.17</v>
      </c>
      <c r="AB6" s="18">
        <v>3</v>
      </c>
      <c r="AC6" s="15"/>
      <c r="AD6" s="15"/>
      <c r="AE6" s="19">
        <v>1.65</v>
      </c>
      <c r="AF6" s="19">
        <v>2.1</v>
      </c>
      <c r="AG6" s="19">
        <v>3</v>
      </c>
      <c r="AH6" s="15"/>
      <c r="AI6" s="17"/>
      <c r="AJ6" s="15"/>
      <c r="AK6" s="17"/>
      <c r="AL6" s="16"/>
      <c r="AM6" s="16"/>
      <c r="AN6" s="19">
        <v>1.5</v>
      </c>
      <c r="AO6" s="15"/>
      <c r="AP6" s="15"/>
      <c r="AQ6" s="19">
        <v>1.2</v>
      </c>
      <c r="AR6" s="19">
        <v>1.35</v>
      </c>
      <c r="AS6" s="15"/>
      <c r="AT6" s="15"/>
      <c r="AU6" s="15"/>
      <c r="AV6" s="15"/>
      <c r="AW6" s="16"/>
      <c r="AX6" s="16"/>
    </row>
    <row r="7" spans="1:50" ht="13.5" customHeight="1" x14ac:dyDescent="0.2">
      <c r="A7" s="12"/>
      <c r="B7" s="13"/>
      <c r="C7" s="114" t="s">
        <v>22</v>
      </c>
      <c r="D7" s="115" t="s">
        <v>21</v>
      </c>
      <c r="E7" s="116" t="s">
        <v>21</v>
      </c>
      <c r="F7" s="116" t="s">
        <v>21</v>
      </c>
      <c r="G7" s="116" t="s">
        <v>21</v>
      </c>
      <c r="H7" s="116" t="s">
        <v>21</v>
      </c>
      <c r="I7" s="116" t="s">
        <v>21</v>
      </c>
      <c r="J7" s="116" t="s">
        <v>21</v>
      </c>
      <c r="K7" s="116" t="s">
        <v>21</v>
      </c>
      <c r="L7" s="116" t="s">
        <v>21</v>
      </c>
      <c r="M7" s="116" t="s">
        <v>21</v>
      </c>
      <c r="N7" s="116" t="s">
        <v>21</v>
      </c>
      <c r="O7" s="116" t="s">
        <v>21</v>
      </c>
      <c r="P7" s="116" t="s">
        <v>21</v>
      </c>
      <c r="Q7" s="116" t="s">
        <v>21</v>
      </c>
      <c r="R7" s="116" t="s">
        <v>21</v>
      </c>
      <c r="S7" s="116" t="s">
        <v>21</v>
      </c>
      <c r="T7" s="116" t="s">
        <v>21</v>
      </c>
      <c r="U7" s="116" t="s">
        <v>21</v>
      </c>
      <c r="V7" s="116" t="s">
        <v>21</v>
      </c>
      <c r="W7" s="116" t="s">
        <v>21</v>
      </c>
      <c r="X7" s="116" t="s">
        <v>21</v>
      </c>
      <c r="Y7" s="116" t="s">
        <v>21</v>
      </c>
      <c r="Z7" s="116" t="s">
        <v>21</v>
      </c>
      <c r="AA7" s="116" t="s">
        <v>21</v>
      </c>
      <c r="AB7" s="116" t="s">
        <v>21</v>
      </c>
      <c r="AC7" s="116" t="s">
        <v>21</v>
      </c>
      <c r="AD7" s="116" t="s">
        <v>21</v>
      </c>
      <c r="AE7" s="116" t="s">
        <v>21</v>
      </c>
      <c r="AF7" s="116" t="s">
        <v>21</v>
      </c>
      <c r="AG7" s="116" t="s">
        <v>21</v>
      </c>
      <c r="AH7" s="116" t="s">
        <v>21</v>
      </c>
      <c r="AI7" s="116" t="s">
        <v>21</v>
      </c>
      <c r="AJ7" s="116" t="s">
        <v>21</v>
      </c>
      <c r="AK7" s="116" t="s">
        <v>21</v>
      </c>
      <c r="AL7" s="116" t="s">
        <v>21</v>
      </c>
      <c r="AM7" s="116" t="s">
        <v>21</v>
      </c>
      <c r="AN7" s="116" t="s">
        <v>21</v>
      </c>
      <c r="AO7" s="116" t="s">
        <v>21</v>
      </c>
      <c r="AP7" s="116" t="s">
        <v>21</v>
      </c>
      <c r="AQ7" s="116" t="s">
        <v>21</v>
      </c>
      <c r="AR7" s="116" t="s">
        <v>21</v>
      </c>
      <c r="AS7" s="115" t="s">
        <v>21</v>
      </c>
      <c r="AT7" s="116" t="s">
        <v>21</v>
      </c>
      <c r="AU7" s="116" t="s">
        <v>21</v>
      </c>
      <c r="AV7" s="116" t="s">
        <v>21</v>
      </c>
      <c r="AW7" s="116" t="s">
        <v>21</v>
      </c>
      <c r="AX7" s="116" t="s">
        <v>21</v>
      </c>
    </row>
    <row r="8" spans="1:50" x14ac:dyDescent="0.2">
      <c r="A8" s="20"/>
      <c r="B8" s="21" t="s">
        <v>3</v>
      </c>
      <c r="C8" s="22"/>
      <c r="D8" s="23"/>
      <c r="E8" s="24"/>
      <c r="F8" s="24"/>
      <c r="G8" s="24"/>
      <c r="H8" s="23"/>
      <c r="I8" s="24"/>
      <c r="J8" s="95"/>
      <c r="K8" s="95"/>
      <c r="L8" s="95"/>
      <c r="M8" s="95"/>
      <c r="N8" s="95"/>
      <c r="O8" s="23"/>
      <c r="P8" s="24"/>
      <c r="Q8" s="95"/>
      <c r="R8" s="95"/>
      <c r="S8" s="25"/>
      <c r="T8" s="24"/>
      <c r="U8" s="25"/>
      <c r="V8" s="24"/>
      <c r="W8" s="26"/>
      <c r="X8" s="26"/>
      <c r="Y8" s="27"/>
      <c r="Z8" s="27"/>
      <c r="AA8" s="27"/>
      <c r="AB8" s="27"/>
      <c r="AC8" s="25"/>
      <c r="AD8" s="24"/>
      <c r="AE8" s="23"/>
      <c r="AF8" s="23"/>
      <c r="AG8" s="23"/>
      <c r="AH8" s="23"/>
      <c r="AI8" s="23"/>
      <c r="AJ8" s="23"/>
      <c r="AK8" s="23"/>
      <c r="AL8" s="24"/>
      <c r="AM8" s="24"/>
      <c r="AN8" s="23"/>
      <c r="AO8" s="25"/>
      <c r="AP8" s="24"/>
      <c r="AQ8" s="23"/>
      <c r="AR8" s="23"/>
      <c r="AS8" s="23"/>
      <c r="AT8" s="24"/>
      <c r="AU8" s="24"/>
      <c r="AV8" s="24"/>
      <c r="AW8" s="24"/>
      <c r="AX8" s="129"/>
    </row>
    <row r="9" spans="1:50" x14ac:dyDescent="0.2">
      <c r="A9" s="117"/>
      <c r="B9" s="118"/>
      <c r="C9" s="119"/>
      <c r="D9" s="119"/>
      <c r="E9" s="120"/>
      <c r="F9" s="120"/>
      <c r="G9" s="120"/>
      <c r="H9" s="121"/>
      <c r="I9" s="120"/>
      <c r="J9" s="122"/>
      <c r="K9" s="122"/>
      <c r="L9" s="122"/>
      <c r="M9" s="122"/>
      <c r="N9" s="122"/>
      <c r="O9" s="121"/>
      <c r="P9" s="120"/>
      <c r="Q9" s="122"/>
      <c r="R9" s="122"/>
      <c r="S9" s="123"/>
      <c r="T9" s="119"/>
      <c r="U9" s="123"/>
      <c r="V9" s="119"/>
      <c r="W9" s="124"/>
      <c r="X9" s="124"/>
      <c r="Y9" s="125"/>
      <c r="Z9" s="125"/>
      <c r="AA9" s="125"/>
      <c r="AB9" s="125"/>
      <c r="AC9" s="121"/>
      <c r="AD9" s="121"/>
      <c r="AE9" s="126"/>
      <c r="AF9" s="126"/>
      <c r="AG9" s="126"/>
      <c r="AH9" s="127"/>
      <c r="AI9" s="119"/>
      <c r="AJ9" s="127"/>
      <c r="AK9" s="119"/>
      <c r="AL9" s="128"/>
      <c r="AM9" s="120"/>
      <c r="AN9" s="126"/>
      <c r="AO9" s="121"/>
      <c r="AP9" s="121"/>
      <c r="AQ9" s="126"/>
      <c r="AR9" s="126"/>
      <c r="AS9" s="121"/>
      <c r="AT9" s="121"/>
      <c r="AU9" s="121"/>
      <c r="AV9" s="121"/>
      <c r="AW9" s="128"/>
      <c r="AX9" s="120"/>
    </row>
    <row r="10" spans="1:50" x14ac:dyDescent="0.2">
      <c r="A10" s="28"/>
      <c r="B10" s="29" t="s">
        <v>24</v>
      </c>
      <c r="C10" s="30"/>
      <c r="D10" s="30"/>
      <c r="E10" s="31"/>
      <c r="F10" s="31"/>
      <c r="G10" s="31"/>
      <c r="H10" s="33"/>
      <c r="I10" s="31"/>
      <c r="J10" s="96"/>
      <c r="K10" s="96"/>
      <c r="L10" s="96"/>
      <c r="M10" s="96"/>
      <c r="N10" s="96"/>
      <c r="O10" s="33"/>
      <c r="P10" s="31"/>
      <c r="Q10" s="96"/>
      <c r="R10" s="96"/>
      <c r="S10" s="32"/>
      <c r="T10" s="30"/>
      <c r="U10" s="32"/>
      <c r="V10" s="30"/>
      <c r="W10" s="98"/>
      <c r="X10" s="98"/>
      <c r="Y10" s="99"/>
      <c r="Z10" s="99"/>
      <c r="AA10" s="99"/>
      <c r="AB10" s="99"/>
      <c r="AC10" s="33"/>
      <c r="AD10" s="31"/>
      <c r="AE10" s="100"/>
      <c r="AF10" s="100"/>
      <c r="AG10" s="100"/>
      <c r="AH10" s="33"/>
      <c r="AI10" s="31"/>
      <c r="AJ10" s="33"/>
      <c r="AK10" s="31"/>
      <c r="AL10" s="34"/>
      <c r="AM10" s="31"/>
      <c r="AN10" s="100"/>
      <c r="AO10" s="33"/>
      <c r="AP10" s="31"/>
      <c r="AQ10" s="100"/>
      <c r="AR10" s="100"/>
      <c r="AS10" s="33"/>
      <c r="AT10" s="31"/>
      <c r="AU10" s="31"/>
      <c r="AV10" s="31"/>
      <c r="AW10" s="34"/>
      <c r="AX10" s="31"/>
    </row>
    <row r="11" spans="1:50" ht="38.25" x14ac:dyDescent="0.2">
      <c r="A11" s="89" t="s">
        <v>5</v>
      </c>
      <c r="B11" s="88" t="s">
        <v>45</v>
      </c>
      <c r="C11" s="35">
        <v>15</v>
      </c>
      <c r="D11" s="33">
        <f t="shared" ref="D11:D26" si="0">ROUND(E11*C11,1)</f>
        <v>563.5</v>
      </c>
      <c r="E11" s="31">
        <v>37.564</v>
      </c>
      <c r="F11" s="94">
        <v>354.3</v>
      </c>
      <c r="G11" s="31">
        <f>F11/C11</f>
        <v>23.62</v>
      </c>
      <c r="H11" s="94">
        <f>ROUNDDOWN(F11/1.03*1.06,1)</f>
        <v>364.6</v>
      </c>
      <c r="I11" s="91">
        <f>H11/C11</f>
        <v>24.306666666666668</v>
      </c>
      <c r="J11" s="97">
        <f t="shared" ref="J11:N20" si="1">ROUND($C11*$I11*J$6,1)</f>
        <v>401.1</v>
      </c>
      <c r="K11" s="97">
        <f t="shared" si="1"/>
        <v>492.2</v>
      </c>
      <c r="L11" s="97">
        <f t="shared" si="1"/>
        <v>546.9</v>
      </c>
      <c r="M11" s="97">
        <f t="shared" si="1"/>
        <v>729.2</v>
      </c>
      <c r="N11" s="97">
        <f t="shared" si="1"/>
        <v>783.9</v>
      </c>
      <c r="O11" s="94">
        <v>358.5</v>
      </c>
      <c r="P11" s="91">
        <f>O11/C11</f>
        <v>23.9</v>
      </c>
      <c r="Q11" s="97">
        <f t="shared" ref="Q11:R26" si="2">ROUND($C11*$P11*Q$6,1)</f>
        <v>466.1</v>
      </c>
      <c r="R11" s="97">
        <f t="shared" si="2"/>
        <v>537.79999999999995</v>
      </c>
      <c r="S11" s="94">
        <v>280</v>
      </c>
      <c r="T11" s="31">
        <f>S11/C11</f>
        <v>18.666666666666668</v>
      </c>
      <c r="U11" s="94">
        <f>ROUND(S11*1.055,1)</f>
        <v>295.39999999999998</v>
      </c>
      <c r="V11" s="31">
        <f t="shared" ref="V11:V26" si="3">U11/C11</f>
        <v>19.693333333333332</v>
      </c>
      <c r="W11" s="100">
        <f t="shared" ref="W11:AB17" si="4">ROUND($C11*$V11*W$6,1)</f>
        <v>324.89999999999998</v>
      </c>
      <c r="X11" s="100">
        <f t="shared" si="4"/>
        <v>404.7</v>
      </c>
      <c r="Y11" s="100">
        <f t="shared" si="4"/>
        <v>478.5</v>
      </c>
      <c r="Z11" s="100">
        <f t="shared" si="4"/>
        <v>434.2</v>
      </c>
      <c r="AA11" s="100">
        <f t="shared" si="4"/>
        <v>641</v>
      </c>
      <c r="AB11" s="100">
        <f t="shared" si="4"/>
        <v>886.2</v>
      </c>
      <c r="AC11" s="33">
        <v>357.8</v>
      </c>
      <c r="AD11" s="91">
        <f>AC11/C11</f>
        <v>23.853333333333335</v>
      </c>
      <c r="AE11" s="100">
        <f t="shared" ref="AE11:AG26" si="5">ROUND($AC11*AE$6,1)</f>
        <v>590.4</v>
      </c>
      <c r="AF11" s="100">
        <f t="shared" si="5"/>
        <v>751.4</v>
      </c>
      <c r="AG11" s="100">
        <f t="shared" si="5"/>
        <v>1073.4000000000001</v>
      </c>
      <c r="AH11" s="111">
        <f t="shared" ref="AH11:AH26" si="6">ROUND(AI11*C11,1)</f>
        <v>360</v>
      </c>
      <c r="AI11" s="91">
        <f>24</f>
        <v>24</v>
      </c>
      <c r="AJ11" s="111">
        <f>ROUND(AK11*C11,1)</f>
        <v>468</v>
      </c>
      <c r="AK11" s="91">
        <v>31.2</v>
      </c>
      <c r="AL11" s="33">
        <f t="shared" ref="AL11:AL26" si="7">ROUND(AM11*C11,1)</f>
        <v>370.5</v>
      </c>
      <c r="AM11" s="91">
        <v>24.698</v>
      </c>
      <c r="AN11" s="100">
        <f>ROUND($AL11*AN$6,1)</f>
        <v>555.79999999999995</v>
      </c>
      <c r="AO11" s="33">
        <v>375.3</v>
      </c>
      <c r="AP11" s="91">
        <f>AO11/$C11</f>
        <v>25.02</v>
      </c>
      <c r="AQ11" s="100">
        <f>ROUND($AO11*AQ$6,1)</f>
        <v>450.4</v>
      </c>
      <c r="AR11" s="100">
        <f>ROUND($AO11*AR$6,1)</f>
        <v>506.7</v>
      </c>
      <c r="AS11" s="94">
        <v>378.8</v>
      </c>
      <c r="AT11" s="91">
        <f>AS11/$C11</f>
        <v>25.253333333333334</v>
      </c>
      <c r="AU11" s="91">
        <v>371.2</v>
      </c>
      <c r="AV11" s="91">
        <f>AU11/$C11</f>
        <v>24.746666666666666</v>
      </c>
      <c r="AW11" s="33">
        <f t="shared" ref="AW11:AW26" si="8">ROUND(AX11*C11,1)</f>
        <v>366.3</v>
      </c>
      <c r="AX11" s="91">
        <v>24.422999999999998</v>
      </c>
    </row>
    <row r="12" spans="1:50" x14ac:dyDescent="0.2">
      <c r="A12" s="89" t="s">
        <v>6</v>
      </c>
      <c r="B12" s="88" t="s">
        <v>49</v>
      </c>
      <c r="C12" s="35">
        <v>12</v>
      </c>
      <c r="D12" s="33">
        <f t="shared" si="0"/>
        <v>450.8</v>
      </c>
      <c r="E12" s="31">
        <v>37.564</v>
      </c>
      <c r="F12" s="94">
        <v>283.39999999999998</v>
      </c>
      <c r="G12" s="31">
        <f t="shared" ref="G12:G26" si="9">F12/C12</f>
        <v>23.616666666666664</v>
      </c>
      <c r="H12" s="94">
        <f t="shared" ref="H12:H26" si="10">ROUNDDOWN(F12/1.03*1.06,1)</f>
        <v>291.60000000000002</v>
      </c>
      <c r="I12" s="91">
        <f t="shared" ref="I12:I26" si="11">H12/C12</f>
        <v>24.3</v>
      </c>
      <c r="J12" s="97">
        <f t="shared" si="1"/>
        <v>320.8</v>
      </c>
      <c r="K12" s="97">
        <f t="shared" si="1"/>
        <v>393.7</v>
      </c>
      <c r="L12" s="97">
        <f t="shared" si="1"/>
        <v>437.4</v>
      </c>
      <c r="M12" s="97">
        <f t="shared" si="1"/>
        <v>583.20000000000005</v>
      </c>
      <c r="N12" s="97">
        <f t="shared" si="1"/>
        <v>626.9</v>
      </c>
      <c r="O12" s="94">
        <v>286.7</v>
      </c>
      <c r="P12" s="91">
        <f t="shared" ref="P12:P26" si="12">O12/C12</f>
        <v>23.891666666666666</v>
      </c>
      <c r="Q12" s="97">
        <f t="shared" si="2"/>
        <v>372.7</v>
      </c>
      <c r="R12" s="97">
        <f t="shared" si="2"/>
        <v>430.1</v>
      </c>
      <c r="S12" s="94">
        <v>268.5</v>
      </c>
      <c r="T12" s="31">
        <f t="shared" ref="T12:T26" si="13">S12/C12</f>
        <v>22.375</v>
      </c>
      <c r="U12" s="94">
        <f t="shared" ref="U12:U25" si="14">ROUND(S12*1.055,1)</f>
        <v>283.3</v>
      </c>
      <c r="V12" s="31">
        <f t="shared" si="3"/>
        <v>23.608333333333334</v>
      </c>
      <c r="W12" s="100">
        <f t="shared" si="4"/>
        <v>311.60000000000002</v>
      </c>
      <c r="X12" s="100">
        <f t="shared" si="4"/>
        <v>388.1</v>
      </c>
      <c r="Y12" s="100">
        <f t="shared" si="4"/>
        <v>458.9</v>
      </c>
      <c r="Z12" s="100">
        <f t="shared" si="4"/>
        <v>416.5</v>
      </c>
      <c r="AA12" s="100">
        <f t="shared" si="4"/>
        <v>614.79999999999995</v>
      </c>
      <c r="AB12" s="100">
        <f t="shared" si="4"/>
        <v>849.9</v>
      </c>
      <c r="AC12" s="33">
        <v>286.2</v>
      </c>
      <c r="AD12" s="91">
        <f t="shared" ref="AD12:AD26" si="15">AC12/C12</f>
        <v>23.849999999999998</v>
      </c>
      <c r="AE12" s="100">
        <f t="shared" si="5"/>
        <v>472.2</v>
      </c>
      <c r="AF12" s="100">
        <f t="shared" si="5"/>
        <v>601</v>
      </c>
      <c r="AG12" s="100">
        <f t="shared" si="5"/>
        <v>858.6</v>
      </c>
      <c r="AH12" s="111">
        <f t="shared" si="6"/>
        <v>288</v>
      </c>
      <c r="AI12" s="91">
        <f>24</f>
        <v>24</v>
      </c>
      <c r="AJ12" s="111">
        <f t="shared" ref="AJ12:AJ17" si="16">ROUND(AK12*C12,1)</f>
        <v>374.4</v>
      </c>
      <c r="AK12" s="91">
        <v>31.2</v>
      </c>
      <c r="AL12" s="33">
        <f t="shared" si="7"/>
        <v>296.39999999999998</v>
      </c>
      <c r="AM12" s="91">
        <v>24.698</v>
      </c>
      <c r="AN12" s="100">
        <f t="shared" ref="AN12:AN26" si="17">ROUND($AL12*AN$6,1)</f>
        <v>444.6</v>
      </c>
      <c r="AO12" s="33">
        <v>300.3</v>
      </c>
      <c r="AP12" s="91">
        <f t="shared" ref="AP12:AP26" si="18">AO12/$C12</f>
        <v>25.025000000000002</v>
      </c>
      <c r="AQ12" s="100">
        <f t="shared" ref="AQ12:AR26" si="19">ROUND($AO12*AQ$6,1)</f>
        <v>360.4</v>
      </c>
      <c r="AR12" s="100">
        <f t="shared" si="19"/>
        <v>405.4</v>
      </c>
      <c r="AS12" s="94">
        <v>303</v>
      </c>
      <c r="AT12" s="91">
        <f t="shared" ref="AT12:AT26" si="20">AS12/$C12</f>
        <v>25.25</v>
      </c>
      <c r="AU12" s="91">
        <v>297</v>
      </c>
      <c r="AV12" s="91">
        <f t="shared" ref="AV12:AV26" si="21">AU12/$C12</f>
        <v>24.75</v>
      </c>
      <c r="AW12" s="33">
        <f t="shared" si="8"/>
        <v>293.10000000000002</v>
      </c>
      <c r="AX12" s="91">
        <v>24.422999999999998</v>
      </c>
    </row>
    <row r="13" spans="1:50" ht="25.5" x14ac:dyDescent="0.2">
      <c r="A13" s="89" t="s">
        <v>7</v>
      </c>
      <c r="B13" s="88" t="s">
        <v>50</v>
      </c>
      <c r="C13" s="35">
        <v>5</v>
      </c>
      <c r="D13" s="33">
        <f t="shared" si="0"/>
        <v>187.8</v>
      </c>
      <c r="E13" s="31">
        <v>37.564</v>
      </c>
      <c r="F13" s="94">
        <v>118.2</v>
      </c>
      <c r="G13" s="31">
        <f t="shared" si="9"/>
        <v>23.64</v>
      </c>
      <c r="H13" s="94">
        <f t="shared" si="10"/>
        <v>121.6</v>
      </c>
      <c r="I13" s="91">
        <f t="shared" si="11"/>
        <v>24.32</v>
      </c>
      <c r="J13" s="97">
        <f t="shared" si="1"/>
        <v>133.80000000000001</v>
      </c>
      <c r="K13" s="97">
        <f t="shared" si="1"/>
        <v>164.2</v>
      </c>
      <c r="L13" s="97">
        <f t="shared" si="1"/>
        <v>182.4</v>
      </c>
      <c r="M13" s="97">
        <f t="shared" si="1"/>
        <v>243.2</v>
      </c>
      <c r="N13" s="97">
        <f t="shared" si="1"/>
        <v>261.39999999999998</v>
      </c>
      <c r="O13" s="94">
        <v>119.4</v>
      </c>
      <c r="P13" s="91">
        <f t="shared" si="12"/>
        <v>23.880000000000003</v>
      </c>
      <c r="Q13" s="97">
        <f t="shared" si="2"/>
        <v>155.19999999999999</v>
      </c>
      <c r="R13" s="97">
        <f t="shared" si="2"/>
        <v>179.1</v>
      </c>
      <c r="S13" s="94">
        <v>111.4</v>
      </c>
      <c r="T13" s="31">
        <f t="shared" si="13"/>
        <v>22.28</v>
      </c>
      <c r="U13" s="94">
        <f t="shared" si="14"/>
        <v>117.5</v>
      </c>
      <c r="V13" s="31">
        <f t="shared" si="3"/>
        <v>23.5</v>
      </c>
      <c r="W13" s="100">
        <f t="shared" si="4"/>
        <v>129.30000000000001</v>
      </c>
      <c r="X13" s="100">
        <f t="shared" si="4"/>
        <v>161</v>
      </c>
      <c r="Y13" s="100">
        <f t="shared" si="4"/>
        <v>190.4</v>
      </c>
      <c r="Z13" s="100">
        <f t="shared" si="4"/>
        <v>172.7</v>
      </c>
      <c r="AA13" s="100">
        <f t="shared" si="4"/>
        <v>255</v>
      </c>
      <c r="AB13" s="100">
        <f t="shared" si="4"/>
        <v>352.5</v>
      </c>
      <c r="AC13" s="33">
        <v>119.2</v>
      </c>
      <c r="AD13" s="91">
        <f t="shared" si="15"/>
        <v>23.84</v>
      </c>
      <c r="AE13" s="100">
        <f t="shared" si="5"/>
        <v>196.7</v>
      </c>
      <c r="AF13" s="100">
        <f t="shared" si="5"/>
        <v>250.3</v>
      </c>
      <c r="AG13" s="100">
        <f t="shared" si="5"/>
        <v>357.6</v>
      </c>
      <c r="AH13" s="111">
        <f t="shared" si="6"/>
        <v>120</v>
      </c>
      <c r="AI13" s="91">
        <f>24</f>
        <v>24</v>
      </c>
      <c r="AJ13" s="111">
        <f t="shared" si="16"/>
        <v>156</v>
      </c>
      <c r="AK13" s="91">
        <v>31.2</v>
      </c>
      <c r="AL13" s="33">
        <f t="shared" si="7"/>
        <v>123.5</v>
      </c>
      <c r="AM13" s="91">
        <v>24.698</v>
      </c>
      <c r="AN13" s="100">
        <f t="shared" si="17"/>
        <v>185.3</v>
      </c>
      <c r="AO13" s="33">
        <v>125.2</v>
      </c>
      <c r="AP13" s="91">
        <f t="shared" si="18"/>
        <v>25.04</v>
      </c>
      <c r="AQ13" s="100">
        <f t="shared" si="19"/>
        <v>150.19999999999999</v>
      </c>
      <c r="AR13" s="100">
        <f t="shared" si="19"/>
        <v>169</v>
      </c>
      <c r="AS13" s="94">
        <v>126.2</v>
      </c>
      <c r="AT13" s="91">
        <f t="shared" si="20"/>
        <v>25.240000000000002</v>
      </c>
      <c r="AU13" s="91">
        <v>123.7</v>
      </c>
      <c r="AV13" s="91">
        <f t="shared" si="21"/>
        <v>24.740000000000002</v>
      </c>
      <c r="AW13" s="33">
        <f t="shared" si="8"/>
        <v>122.1</v>
      </c>
      <c r="AX13" s="91">
        <v>24.422999999999998</v>
      </c>
    </row>
    <row r="14" spans="1:50" ht="25.5" x14ac:dyDescent="0.2">
      <c r="A14" s="89" t="s">
        <v>8</v>
      </c>
      <c r="B14" s="88" t="s">
        <v>51</v>
      </c>
      <c r="C14" s="35">
        <v>9</v>
      </c>
      <c r="D14" s="33">
        <f t="shared" si="0"/>
        <v>338.1</v>
      </c>
      <c r="E14" s="31">
        <v>37.564</v>
      </c>
      <c r="F14" s="94">
        <v>236</v>
      </c>
      <c r="G14" s="31">
        <f t="shared" si="9"/>
        <v>26.222222222222221</v>
      </c>
      <c r="H14" s="94">
        <f t="shared" si="10"/>
        <v>242.8</v>
      </c>
      <c r="I14" s="91">
        <f t="shared" si="11"/>
        <v>26.977777777777778</v>
      </c>
      <c r="J14" s="97">
        <f t="shared" si="1"/>
        <v>267.10000000000002</v>
      </c>
      <c r="K14" s="97">
        <f t="shared" si="1"/>
        <v>327.8</v>
      </c>
      <c r="L14" s="97">
        <f t="shared" si="1"/>
        <v>364.2</v>
      </c>
      <c r="M14" s="97">
        <f t="shared" si="1"/>
        <v>485.6</v>
      </c>
      <c r="N14" s="97">
        <f t="shared" si="1"/>
        <v>522</v>
      </c>
      <c r="O14" s="94">
        <v>238.8</v>
      </c>
      <c r="P14" s="91">
        <f t="shared" si="12"/>
        <v>26.533333333333335</v>
      </c>
      <c r="Q14" s="97">
        <f t="shared" si="2"/>
        <v>310.39999999999998</v>
      </c>
      <c r="R14" s="97">
        <f t="shared" si="2"/>
        <v>358.2</v>
      </c>
      <c r="S14" s="94">
        <v>191.5</v>
      </c>
      <c r="T14" s="31">
        <f t="shared" si="13"/>
        <v>21.277777777777779</v>
      </c>
      <c r="U14" s="94">
        <f t="shared" si="14"/>
        <v>202</v>
      </c>
      <c r="V14" s="31">
        <f t="shared" si="3"/>
        <v>22.444444444444443</v>
      </c>
      <c r="W14" s="100">
        <f t="shared" si="4"/>
        <v>222.2</v>
      </c>
      <c r="X14" s="100">
        <f t="shared" si="4"/>
        <v>276.7</v>
      </c>
      <c r="Y14" s="100">
        <f t="shared" si="4"/>
        <v>327.2</v>
      </c>
      <c r="Z14" s="100">
        <f t="shared" si="4"/>
        <v>296.89999999999998</v>
      </c>
      <c r="AA14" s="100">
        <f t="shared" si="4"/>
        <v>438.3</v>
      </c>
      <c r="AB14" s="100">
        <f t="shared" si="4"/>
        <v>606</v>
      </c>
      <c r="AC14" s="33">
        <v>238.3</v>
      </c>
      <c r="AD14" s="91">
        <f t="shared" si="15"/>
        <v>26.477777777777778</v>
      </c>
      <c r="AE14" s="100">
        <f t="shared" si="5"/>
        <v>393.2</v>
      </c>
      <c r="AF14" s="100">
        <f t="shared" si="5"/>
        <v>500.4</v>
      </c>
      <c r="AG14" s="100">
        <f t="shared" si="5"/>
        <v>714.9</v>
      </c>
      <c r="AH14" s="111">
        <f t="shared" si="6"/>
        <v>216</v>
      </c>
      <c r="AI14" s="91">
        <f>24</f>
        <v>24</v>
      </c>
      <c r="AJ14" s="111">
        <f t="shared" si="16"/>
        <v>280.8</v>
      </c>
      <c r="AK14" s="91">
        <v>31.2</v>
      </c>
      <c r="AL14" s="33">
        <f t="shared" si="7"/>
        <v>222.3</v>
      </c>
      <c r="AM14" s="91">
        <v>24.698</v>
      </c>
      <c r="AN14" s="100">
        <f t="shared" si="17"/>
        <v>333.5</v>
      </c>
      <c r="AO14" s="33">
        <v>250.3</v>
      </c>
      <c r="AP14" s="91">
        <f t="shared" si="18"/>
        <v>27.811111111111114</v>
      </c>
      <c r="AQ14" s="100">
        <f t="shared" si="19"/>
        <v>300.39999999999998</v>
      </c>
      <c r="AR14" s="100">
        <f t="shared" si="19"/>
        <v>337.9</v>
      </c>
      <c r="AS14" s="94">
        <v>252.3</v>
      </c>
      <c r="AT14" s="91">
        <f t="shared" si="20"/>
        <v>28.033333333333335</v>
      </c>
      <c r="AU14" s="91">
        <v>247.5</v>
      </c>
      <c r="AV14" s="91">
        <f t="shared" si="21"/>
        <v>27.5</v>
      </c>
      <c r="AW14" s="33">
        <f t="shared" si="8"/>
        <v>219.8</v>
      </c>
      <c r="AX14" s="91">
        <v>24.422999999999998</v>
      </c>
    </row>
    <row r="15" spans="1:50" ht="25.5" x14ac:dyDescent="0.2">
      <c r="A15" s="89" t="s">
        <v>17</v>
      </c>
      <c r="B15" s="88" t="s">
        <v>46</v>
      </c>
      <c r="C15" s="35">
        <v>6</v>
      </c>
      <c r="D15" s="33">
        <f t="shared" si="0"/>
        <v>225.4</v>
      </c>
      <c r="E15" s="31">
        <v>37.564</v>
      </c>
      <c r="F15" s="94">
        <v>141.80000000000001</v>
      </c>
      <c r="G15" s="31">
        <f t="shared" si="9"/>
        <v>23.633333333333336</v>
      </c>
      <c r="H15" s="94">
        <f t="shared" si="10"/>
        <v>145.9</v>
      </c>
      <c r="I15" s="91">
        <f t="shared" si="11"/>
        <v>24.316666666666666</v>
      </c>
      <c r="J15" s="97">
        <f t="shared" si="1"/>
        <v>160.5</v>
      </c>
      <c r="K15" s="97">
        <f t="shared" si="1"/>
        <v>197</v>
      </c>
      <c r="L15" s="97">
        <f t="shared" si="1"/>
        <v>218.9</v>
      </c>
      <c r="M15" s="97">
        <f t="shared" si="1"/>
        <v>291.8</v>
      </c>
      <c r="N15" s="97">
        <f t="shared" si="1"/>
        <v>313.7</v>
      </c>
      <c r="O15" s="112">
        <f t="shared" ref="O15:O17" si="22">23.9*C15</f>
        <v>143.39999999999998</v>
      </c>
      <c r="P15" s="91">
        <f t="shared" si="12"/>
        <v>23.899999999999995</v>
      </c>
      <c r="Q15" s="97">
        <f t="shared" si="2"/>
        <v>186.4</v>
      </c>
      <c r="R15" s="97">
        <f t="shared" si="2"/>
        <v>215.1</v>
      </c>
      <c r="S15" s="94">
        <v>112.1</v>
      </c>
      <c r="T15" s="31">
        <f t="shared" si="13"/>
        <v>18.683333333333334</v>
      </c>
      <c r="U15" s="94">
        <f t="shared" si="14"/>
        <v>118.3</v>
      </c>
      <c r="V15" s="31">
        <f t="shared" si="3"/>
        <v>19.716666666666665</v>
      </c>
      <c r="W15" s="100">
        <f t="shared" si="4"/>
        <v>130.1</v>
      </c>
      <c r="X15" s="100">
        <f t="shared" si="4"/>
        <v>162.1</v>
      </c>
      <c r="Y15" s="100">
        <f t="shared" si="4"/>
        <v>191.6</v>
      </c>
      <c r="Z15" s="100">
        <f t="shared" si="4"/>
        <v>173.9</v>
      </c>
      <c r="AA15" s="100">
        <f t="shared" si="4"/>
        <v>256.7</v>
      </c>
      <c r="AB15" s="100">
        <f t="shared" si="4"/>
        <v>354.9</v>
      </c>
      <c r="AC15" s="111">
        <f>23.85*C15</f>
        <v>143.10000000000002</v>
      </c>
      <c r="AD15" s="91">
        <f t="shared" si="15"/>
        <v>23.850000000000005</v>
      </c>
      <c r="AE15" s="100">
        <f t="shared" si="5"/>
        <v>236.1</v>
      </c>
      <c r="AF15" s="100">
        <f t="shared" si="5"/>
        <v>300.5</v>
      </c>
      <c r="AG15" s="100">
        <f t="shared" si="5"/>
        <v>429.3</v>
      </c>
      <c r="AH15" s="111">
        <f t="shared" si="6"/>
        <v>144</v>
      </c>
      <c r="AI15" s="91">
        <f>24</f>
        <v>24</v>
      </c>
      <c r="AJ15" s="111">
        <f t="shared" si="16"/>
        <v>187.2</v>
      </c>
      <c r="AK15" s="91">
        <v>31.2</v>
      </c>
      <c r="AL15" s="33">
        <f t="shared" si="7"/>
        <v>148.19999999999999</v>
      </c>
      <c r="AM15" s="91">
        <v>24.698</v>
      </c>
      <c r="AN15" s="100">
        <f t="shared" si="17"/>
        <v>222.3</v>
      </c>
      <c r="AO15" s="111">
        <f>25*C15</f>
        <v>150</v>
      </c>
      <c r="AP15" s="91">
        <f t="shared" si="18"/>
        <v>25</v>
      </c>
      <c r="AQ15" s="100">
        <f t="shared" si="19"/>
        <v>180</v>
      </c>
      <c r="AR15" s="100">
        <f t="shared" si="19"/>
        <v>202.5</v>
      </c>
      <c r="AS15" s="94">
        <v>151.6</v>
      </c>
      <c r="AT15" s="91">
        <f t="shared" si="20"/>
        <v>25.266666666666666</v>
      </c>
      <c r="AU15" s="91">
        <v>148.47999999999999</v>
      </c>
      <c r="AV15" s="91">
        <f t="shared" si="21"/>
        <v>24.746666666666666</v>
      </c>
      <c r="AW15" s="33">
        <f t="shared" si="8"/>
        <v>146.5</v>
      </c>
      <c r="AX15" s="91">
        <v>24.422999999999998</v>
      </c>
    </row>
    <row r="16" spans="1:50" ht="25.5" x14ac:dyDescent="0.2">
      <c r="A16" s="89" t="s">
        <v>18</v>
      </c>
      <c r="B16" s="88" t="s">
        <v>47</v>
      </c>
      <c r="C16" s="35">
        <v>8</v>
      </c>
      <c r="D16" s="33">
        <f t="shared" si="0"/>
        <v>300.5</v>
      </c>
      <c r="E16" s="31">
        <v>37.564</v>
      </c>
      <c r="F16" s="94">
        <v>189.1</v>
      </c>
      <c r="G16" s="31">
        <f t="shared" si="9"/>
        <v>23.637499999999999</v>
      </c>
      <c r="H16" s="94">
        <f t="shared" si="10"/>
        <v>194.6</v>
      </c>
      <c r="I16" s="91">
        <f t="shared" si="11"/>
        <v>24.324999999999999</v>
      </c>
      <c r="J16" s="97">
        <f t="shared" si="1"/>
        <v>214.1</v>
      </c>
      <c r="K16" s="97">
        <f t="shared" si="1"/>
        <v>262.7</v>
      </c>
      <c r="L16" s="97">
        <f t="shared" si="1"/>
        <v>291.89999999999998</v>
      </c>
      <c r="M16" s="97">
        <f t="shared" si="1"/>
        <v>389.2</v>
      </c>
      <c r="N16" s="97">
        <f t="shared" si="1"/>
        <v>418.4</v>
      </c>
      <c r="O16" s="112">
        <f t="shared" si="22"/>
        <v>191.2</v>
      </c>
      <c r="P16" s="91">
        <f t="shared" si="12"/>
        <v>23.9</v>
      </c>
      <c r="Q16" s="97">
        <f t="shared" si="2"/>
        <v>248.6</v>
      </c>
      <c r="R16" s="97">
        <f t="shared" si="2"/>
        <v>286.8</v>
      </c>
      <c r="S16" s="94">
        <v>149.4</v>
      </c>
      <c r="T16" s="31">
        <f t="shared" si="13"/>
        <v>18.675000000000001</v>
      </c>
      <c r="U16" s="94">
        <f t="shared" si="14"/>
        <v>157.6</v>
      </c>
      <c r="V16" s="31">
        <f t="shared" si="3"/>
        <v>19.7</v>
      </c>
      <c r="W16" s="100">
        <f t="shared" si="4"/>
        <v>173.4</v>
      </c>
      <c r="X16" s="100">
        <f t="shared" si="4"/>
        <v>215.9</v>
      </c>
      <c r="Y16" s="100">
        <f t="shared" si="4"/>
        <v>255.3</v>
      </c>
      <c r="Z16" s="100">
        <f t="shared" si="4"/>
        <v>231.7</v>
      </c>
      <c r="AA16" s="100">
        <f t="shared" si="4"/>
        <v>342</v>
      </c>
      <c r="AB16" s="100">
        <f t="shared" si="4"/>
        <v>472.8</v>
      </c>
      <c r="AC16" s="111">
        <f t="shared" ref="AC16:AC17" si="23">23.85*C16</f>
        <v>190.8</v>
      </c>
      <c r="AD16" s="91">
        <f t="shared" si="15"/>
        <v>23.85</v>
      </c>
      <c r="AE16" s="100">
        <f t="shared" si="5"/>
        <v>314.8</v>
      </c>
      <c r="AF16" s="100">
        <f t="shared" si="5"/>
        <v>400.7</v>
      </c>
      <c r="AG16" s="100">
        <f t="shared" si="5"/>
        <v>572.4</v>
      </c>
      <c r="AH16" s="111">
        <f t="shared" si="6"/>
        <v>192</v>
      </c>
      <c r="AI16" s="91">
        <v>24</v>
      </c>
      <c r="AJ16" s="111">
        <f t="shared" si="16"/>
        <v>249.6</v>
      </c>
      <c r="AK16" s="91">
        <v>31.2</v>
      </c>
      <c r="AL16" s="33">
        <f t="shared" si="7"/>
        <v>197.6</v>
      </c>
      <c r="AM16" s="91">
        <v>24.698</v>
      </c>
      <c r="AN16" s="100">
        <f t="shared" si="17"/>
        <v>296.39999999999998</v>
      </c>
      <c r="AO16" s="111">
        <f>25*C16</f>
        <v>200</v>
      </c>
      <c r="AP16" s="91">
        <f t="shared" si="18"/>
        <v>25</v>
      </c>
      <c r="AQ16" s="100">
        <f t="shared" si="19"/>
        <v>240</v>
      </c>
      <c r="AR16" s="100">
        <f t="shared" si="19"/>
        <v>270</v>
      </c>
      <c r="AS16" s="94">
        <v>201.9</v>
      </c>
      <c r="AT16" s="91">
        <f t="shared" si="20"/>
        <v>25.237500000000001</v>
      </c>
      <c r="AU16" s="91">
        <v>197.98</v>
      </c>
      <c r="AV16" s="91">
        <f t="shared" si="21"/>
        <v>24.747499999999999</v>
      </c>
      <c r="AW16" s="33">
        <f t="shared" si="8"/>
        <v>195.4</v>
      </c>
      <c r="AX16" s="91">
        <v>24.422999999999998</v>
      </c>
    </row>
    <row r="17" spans="1:50" ht="25.5" x14ac:dyDescent="0.2">
      <c r="A17" s="89" t="s">
        <v>19</v>
      </c>
      <c r="B17" s="88" t="s">
        <v>48</v>
      </c>
      <c r="C17" s="35">
        <v>14</v>
      </c>
      <c r="D17" s="33">
        <f t="shared" si="0"/>
        <v>525.9</v>
      </c>
      <c r="E17" s="31">
        <v>37.564</v>
      </c>
      <c r="F17" s="94">
        <v>330.8</v>
      </c>
      <c r="G17" s="31">
        <f t="shared" si="9"/>
        <v>23.62857142857143</v>
      </c>
      <c r="H17" s="94">
        <f t="shared" si="10"/>
        <v>340.4</v>
      </c>
      <c r="I17" s="91">
        <f t="shared" si="11"/>
        <v>24.314285714285713</v>
      </c>
      <c r="J17" s="97">
        <f t="shared" si="1"/>
        <v>374.4</v>
      </c>
      <c r="K17" s="97">
        <f t="shared" si="1"/>
        <v>459.5</v>
      </c>
      <c r="L17" s="97">
        <f t="shared" si="1"/>
        <v>510.6</v>
      </c>
      <c r="M17" s="97">
        <f t="shared" si="1"/>
        <v>680.8</v>
      </c>
      <c r="N17" s="97">
        <f t="shared" si="1"/>
        <v>731.9</v>
      </c>
      <c r="O17" s="112">
        <f t="shared" si="22"/>
        <v>334.59999999999997</v>
      </c>
      <c r="P17" s="91">
        <f t="shared" si="12"/>
        <v>23.9</v>
      </c>
      <c r="Q17" s="97">
        <f t="shared" si="2"/>
        <v>435</v>
      </c>
      <c r="R17" s="97">
        <f t="shared" si="2"/>
        <v>501.9</v>
      </c>
      <c r="S17" s="94">
        <v>261.60000000000002</v>
      </c>
      <c r="T17" s="31">
        <f t="shared" si="13"/>
        <v>18.685714285714287</v>
      </c>
      <c r="U17" s="94">
        <f t="shared" si="14"/>
        <v>276</v>
      </c>
      <c r="V17" s="31">
        <f t="shared" si="3"/>
        <v>19.714285714285715</v>
      </c>
      <c r="W17" s="100">
        <f t="shared" si="4"/>
        <v>303.60000000000002</v>
      </c>
      <c r="X17" s="100">
        <f t="shared" si="4"/>
        <v>378.1</v>
      </c>
      <c r="Y17" s="100">
        <f t="shared" si="4"/>
        <v>447.1</v>
      </c>
      <c r="Z17" s="100">
        <f t="shared" si="4"/>
        <v>405.7</v>
      </c>
      <c r="AA17" s="100">
        <f t="shared" si="4"/>
        <v>598.9</v>
      </c>
      <c r="AB17" s="100">
        <f t="shared" si="4"/>
        <v>828</v>
      </c>
      <c r="AC17" s="111">
        <f t="shared" si="23"/>
        <v>333.90000000000003</v>
      </c>
      <c r="AD17" s="91">
        <f t="shared" si="15"/>
        <v>23.85</v>
      </c>
      <c r="AE17" s="100">
        <f t="shared" si="5"/>
        <v>550.9</v>
      </c>
      <c r="AF17" s="100">
        <f t="shared" si="5"/>
        <v>701.2</v>
      </c>
      <c r="AG17" s="100">
        <f t="shared" si="5"/>
        <v>1001.7</v>
      </c>
      <c r="AH17" s="111">
        <f t="shared" si="6"/>
        <v>336</v>
      </c>
      <c r="AI17" s="91">
        <v>24</v>
      </c>
      <c r="AJ17" s="111">
        <f t="shared" si="16"/>
        <v>436.8</v>
      </c>
      <c r="AK17" s="91">
        <v>31.2</v>
      </c>
      <c r="AL17" s="33">
        <f t="shared" si="7"/>
        <v>345.8</v>
      </c>
      <c r="AM17" s="91">
        <v>24.698</v>
      </c>
      <c r="AN17" s="100">
        <f t="shared" si="17"/>
        <v>518.70000000000005</v>
      </c>
      <c r="AO17" s="111">
        <f>25*C17</f>
        <v>350</v>
      </c>
      <c r="AP17" s="91">
        <f t="shared" si="18"/>
        <v>25</v>
      </c>
      <c r="AQ17" s="100">
        <f t="shared" si="19"/>
        <v>420</v>
      </c>
      <c r="AR17" s="100">
        <f t="shared" si="19"/>
        <v>472.5</v>
      </c>
      <c r="AS17" s="94">
        <v>353.6</v>
      </c>
      <c r="AT17" s="91">
        <f t="shared" si="20"/>
        <v>25.25714285714286</v>
      </c>
      <c r="AU17" s="91">
        <v>346.46</v>
      </c>
      <c r="AV17" s="91">
        <f t="shared" si="21"/>
        <v>24.747142857142855</v>
      </c>
      <c r="AW17" s="33">
        <f t="shared" si="8"/>
        <v>341.9</v>
      </c>
      <c r="AX17" s="91">
        <v>24.422999999999998</v>
      </c>
    </row>
    <row r="18" spans="1:50" x14ac:dyDescent="0.2">
      <c r="A18" s="89" t="s">
        <v>9</v>
      </c>
      <c r="B18" s="88" t="s">
        <v>37</v>
      </c>
      <c r="C18" s="35">
        <v>15</v>
      </c>
      <c r="D18" s="33">
        <f t="shared" si="0"/>
        <v>563.5</v>
      </c>
      <c r="E18" s="31">
        <v>37.564</v>
      </c>
      <c r="F18" s="94">
        <v>354.3</v>
      </c>
      <c r="G18" s="31">
        <f t="shared" si="9"/>
        <v>23.62</v>
      </c>
      <c r="H18" s="94">
        <f t="shared" si="10"/>
        <v>364.6</v>
      </c>
      <c r="I18" s="91">
        <f t="shared" si="11"/>
        <v>24.306666666666668</v>
      </c>
      <c r="J18" s="97">
        <f t="shared" si="1"/>
        <v>401.1</v>
      </c>
      <c r="K18" s="97">
        <f t="shared" si="1"/>
        <v>492.2</v>
      </c>
      <c r="L18" s="97">
        <f t="shared" si="1"/>
        <v>546.9</v>
      </c>
      <c r="M18" s="97">
        <f t="shared" si="1"/>
        <v>729.2</v>
      </c>
      <c r="N18" s="97">
        <f t="shared" si="1"/>
        <v>783.9</v>
      </c>
      <c r="O18" s="94">
        <v>358.5</v>
      </c>
      <c r="P18" s="91">
        <f t="shared" si="12"/>
        <v>23.9</v>
      </c>
      <c r="Q18" s="97">
        <f t="shared" si="2"/>
        <v>466.1</v>
      </c>
      <c r="R18" s="97">
        <f t="shared" si="2"/>
        <v>537.79999999999995</v>
      </c>
      <c r="S18" s="94">
        <v>523.1</v>
      </c>
      <c r="T18" s="31">
        <f t="shared" si="13"/>
        <v>34.873333333333335</v>
      </c>
      <c r="U18" s="94">
        <f t="shared" si="14"/>
        <v>551.9</v>
      </c>
      <c r="V18" s="31">
        <f t="shared" si="3"/>
        <v>36.793333333333329</v>
      </c>
      <c r="W18" s="100">
        <v>0</v>
      </c>
      <c r="X18" s="100">
        <v>0</v>
      </c>
      <c r="Y18" s="100">
        <f t="shared" ref="Y18:AB21" si="24">ROUND($C18*$V18*Y$6,1)</f>
        <v>894.1</v>
      </c>
      <c r="Z18" s="100">
        <f t="shared" si="24"/>
        <v>811.3</v>
      </c>
      <c r="AA18" s="100">
        <f t="shared" si="24"/>
        <v>1197.5999999999999</v>
      </c>
      <c r="AB18" s="100">
        <f t="shared" si="24"/>
        <v>1655.7</v>
      </c>
      <c r="AC18" s="33">
        <v>357.8</v>
      </c>
      <c r="AD18" s="91">
        <f t="shared" si="15"/>
        <v>23.853333333333335</v>
      </c>
      <c r="AE18" s="100">
        <f t="shared" si="5"/>
        <v>590.4</v>
      </c>
      <c r="AF18" s="100">
        <f t="shared" si="5"/>
        <v>751.4</v>
      </c>
      <c r="AG18" s="100">
        <f t="shared" si="5"/>
        <v>1073.4000000000001</v>
      </c>
      <c r="AH18" s="33">
        <v>360</v>
      </c>
      <c r="AI18" s="91">
        <f t="shared" ref="AI18:AI25" si="25">AH18/C18</f>
        <v>24</v>
      </c>
      <c r="AJ18" s="33">
        <v>468.1</v>
      </c>
      <c r="AK18" s="91">
        <f t="shared" ref="AK18:AK25" si="26">AJ18/C18</f>
        <v>31.206666666666667</v>
      </c>
      <c r="AL18" s="33">
        <f t="shared" si="7"/>
        <v>370.5</v>
      </c>
      <c r="AM18" s="91">
        <v>24.698</v>
      </c>
      <c r="AN18" s="100">
        <f t="shared" si="17"/>
        <v>555.79999999999995</v>
      </c>
      <c r="AO18" s="33">
        <v>375.3</v>
      </c>
      <c r="AP18" s="91">
        <f t="shared" si="18"/>
        <v>25.02</v>
      </c>
      <c r="AQ18" s="100">
        <f t="shared" si="19"/>
        <v>450.4</v>
      </c>
      <c r="AR18" s="100">
        <f t="shared" si="19"/>
        <v>506.7</v>
      </c>
      <c r="AS18" s="94">
        <v>385.4</v>
      </c>
      <c r="AT18" s="91">
        <f t="shared" si="20"/>
        <v>25.693333333333332</v>
      </c>
      <c r="AU18" s="91">
        <v>371.2</v>
      </c>
      <c r="AV18" s="91">
        <f t="shared" si="21"/>
        <v>24.746666666666666</v>
      </c>
      <c r="AW18" s="33">
        <f t="shared" si="8"/>
        <v>366.3</v>
      </c>
      <c r="AX18" s="91">
        <v>24.422999999999998</v>
      </c>
    </row>
    <row r="19" spans="1:50" x14ac:dyDescent="0.2">
      <c r="A19" s="89" t="s">
        <v>10</v>
      </c>
      <c r="B19" s="88" t="s">
        <v>38</v>
      </c>
      <c r="C19" s="35">
        <v>27.5</v>
      </c>
      <c r="D19" s="33">
        <f t="shared" si="0"/>
        <v>1033</v>
      </c>
      <c r="E19" s="31">
        <v>37.564</v>
      </c>
      <c r="F19" s="94">
        <v>649.5</v>
      </c>
      <c r="G19" s="31">
        <f t="shared" si="9"/>
        <v>23.618181818181817</v>
      </c>
      <c r="H19" s="94">
        <f t="shared" si="10"/>
        <v>668.4</v>
      </c>
      <c r="I19" s="91">
        <f t="shared" si="11"/>
        <v>24.305454545454545</v>
      </c>
      <c r="J19" s="97">
        <f t="shared" si="1"/>
        <v>735.2</v>
      </c>
      <c r="K19" s="97">
        <f t="shared" si="1"/>
        <v>902.3</v>
      </c>
      <c r="L19" s="97">
        <f t="shared" si="1"/>
        <v>1002.6</v>
      </c>
      <c r="M19" s="97">
        <f t="shared" si="1"/>
        <v>1336.8</v>
      </c>
      <c r="N19" s="97">
        <f t="shared" si="1"/>
        <v>1437.1</v>
      </c>
      <c r="O19" s="94">
        <v>657</v>
      </c>
      <c r="P19" s="91">
        <f t="shared" si="12"/>
        <v>23.890909090909091</v>
      </c>
      <c r="Q19" s="97">
        <f t="shared" si="2"/>
        <v>854.1</v>
      </c>
      <c r="R19" s="97">
        <f t="shared" si="2"/>
        <v>985.5</v>
      </c>
      <c r="S19" s="94">
        <v>523.1</v>
      </c>
      <c r="T19" s="31">
        <f t="shared" si="13"/>
        <v>19.021818181818183</v>
      </c>
      <c r="U19" s="94">
        <f t="shared" si="14"/>
        <v>551.9</v>
      </c>
      <c r="V19" s="31">
        <f t="shared" si="3"/>
        <v>20.069090909090907</v>
      </c>
      <c r="W19" s="100">
        <v>0</v>
      </c>
      <c r="X19" s="100">
        <v>0</v>
      </c>
      <c r="Y19" s="100">
        <f t="shared" si="24"/>
        <v>894.1</v>
      </c>
      <c r="Z19" s="100">
        <f t="shared" si="24"/>
        <v>811.3</v>
      </c>
      <c r="AA19" s="100">
        <f t="shared" si="24"/>
        <v>1197.5999999999999</v>
      </c>
      <c r="AB19" s="100">
        <f t="shared" si="24"/>
        <v>1655.7</v>
      </c>
      <c r="AC19" s="33">
        <v>655.8</v>
      </c>
      <c r="AD19" s="91">
        <f t="shared" si="15"/>
        <v>23.847272727272724</v>
      </c>
      <c r="AE19" s="100">
        <f t="shared" si="5"/>
        <v>1082.0999999999999</v>
      </c>
      <c r="AF19" s="100">
        <f t="shared" si="5"/>
        <v>1377.2</v>
      </c>
      <c r="AG19" s="100">
        <f t="shared" si="5"/>
        <v>1967.4</v>
      </c>
      <c r="AH19" s="33">
        <v>660</v>
      </c>
      <c r="AI19" s="91">
        <f t="shared" si="25"/>
        <v>24</v>
      </c>
      <c r="AJ19" s="33">
        <v>858.1</v>
      </c>
      <c r="AK19" s="91">
        <f t="shared" si="26"/>
        <v>31.203636363636363</v>
      </c>
      <c r="AL19" s="33">
        <f t="shared" si="7"/>
        <v>679.2</v>
      </c>
      <c r="AM19" s="91">
        <v>24.698</v>
      </c>
      <c r="AN19" s="100">
        <f t="shared" si="17"/>
        <v>1018.8</v>
      </c>
      <c r="AO19" s="33">
        <v>688.3</v>
      </c>
      <c r="AP19" s="91">
        <f t="shared" si="18"/>
        <v>25.029090909090908</v>
      </c>
      <c r="AQ19" s="100">
        <f t="shared" si="19"/>
        <v>826</v>
      </c>
      <c r="AR19" s="100">
        <f t="shared" si="19"/>
        <v>929.2</v>
      </c>
      <c r="AS19" s="94">
        <v>694.6</v>
      </c>
      <c r="AT19" s="91">
        <f t="shared" si="20"/>
        <v>25.258181818181818</v>
      </c>
      <c r="AU19" s="91">
        <v>680.5</v>
      </c>
      <c r="AV19" s="91">
        <f t="shared" si="21"/>
        <v>24.745454545454546</v>
      </c>
      <c r="AW19" s="33">
        <f t="shared" si="8"/>
        <v>671.6</v>
      </c>
      <c r="AX19" s="91">
        <v>24.422999999999998</v>
      </c>
    </row>
    <row r="20" spans="1:50" x14ac:dyDescent="0.2">
      <c r="A20" s="89" t="s">
        <v>11</v>
      </c>
      <c r="B20" s="88" t="s">
        <v>39</v>
      </c>
      <c r="C20" s="35">
        <v>40</v>
      </c>
      <c r="D20" s="33">
        <f t="shared" si="0"/>
        <v>1502.6</v>
      </c>
      <c r="E20" s="31">
        <v>37.564</v>
      </c>
      <c r="F20" s="94">
        <v>944.7</v>
      </c>
      <c r="G20" s="31">
        <f t="shared" si="9"/>
        <v>23.6175</v>
      </c>
      <c r="H20" s="94">
        <f t="shared" si="10"/>
        <v>972.2</v>
      </c>
      <c r="I20" s="91">
        <f t="shared" si="11"/>
        <v>24.305</v>
      </c>
      <c r="J20" s="97">
        <f t="shared" si="1"/>
        <v>1069.4000000000001</v>
      </c>
      <c r="K20" s="97">
        <f t="shared" si="1"/>
        <v>1312.5</v>
      </c>
      <c r="L20" s="97">
        <f t="shared" si="1"/>
        <v>1458.3</v>
      </c>
      <c r="M20" s="97">
        <f t="shared" si="1"/>
        <v>1944.4</v>
      </c>
      <c r="N20" s="97">
        <f t="shared" si="1"/>
        <v>2090.1999999999998</v>
      </c>
      <c r="O20" s="94">
        <v>955.8</v>
      </c>
      <c r="P20" s="91">
        <f t="shared" si="12"/>
        <v>23.895</v>
      </c>
      <c r="Q20" s="97">
        <f t="shared" si="2"/>
        <v>1242.5</v>
      </c>
      <c r="R20" s="97">
        <f t="shared" si="2"/>
        <v>1433.7</v>
      </c>
      <c r="S20" s="94">
        <v>523.1</v>
      </c>
      <c r="T20" s="31">
        <f t="shared" si="13"/>
        <v>13.077500000000001</v>
      </c>
      <c r="U20" s="94">
        <f t="shared" si="14"/>
        <v>551.9</v>
      </c>
      <c r="V20" s="31">
        <f t="shared" si="3"/>
        <v>13.797499999999999</v>
      </c>
      <c r="W20" s="100">
        <v>0</v>
      </c>
      <c r="X20" s="100">
        <v>0</v>
      </c>
      <c r="Y20" s="100">
        <f t="shared" si="24"/>
        <v>894.1</v>
      </c>
      <c r="Z20" s="100">
        <f t="shared" si="24"/>
        <v>811.3</v>
      </c>
      <c r="AA20" s="100">
        <f t="shared" si="24"/>
        <v>1197.5999999999999</v>
      </c>
      <c r="AB20" s="100">
        <f t="shared" si="24"/>
        <v>1655.7</v>
      </c>
      <c r="AC20" s="33">
        <v>954.1</v>
      </c>
      <c r="AD20" s="91">
        <f t="shared" si="15"/>
        <v>23.852499999999999</v>
      </c>
      <c r="AE20" s="100">
        <f t="shared" si="5"/>
        <v>1574.3</v>
      </c>
      <c r="AF20" s="100">
        <f t="shared" si="5"/>
        <v>2003.6</v>
      </c>
      <c r="AG20" s="100">
        <f t="shared" si="5"/>
        <v>2862.3</v>
      </c>
      <c r="AH20" s="33">
        <v>959.9</v>
      </c>
      <c r="AI20" s="91">
        <f t="shared" si="25"/>
        <v>23.997499999999999</v>
      </c>
      <c r="AJ20" s="33">
        <v>1247.9000000000001</v>
      </c>
      <c r="AK20" s="91">
        <f t="shared" si="26"/>
        <v>31.197500000000002</v>
      </c>
      <c r="AL20" s="33">
        <f t="shared" si="7"/>
        <v>987.9</v>
      </c>
      <c r="AM20" s="91">
        <v>24.698</v>
      </c>
      <c r="AN20" s="100">
        <f t="shared" si="17"/>
        <v>1481.9</v>
      </c>
      <c r="AO20" s="33">
        <v>1000.9</v>
      </c>
      <c r="AP20" s="91">
        <f t="shared" si="18"/>
        <v>25.022500000000001</v>
      </c>
      <c r="AQ20" s="100">
        <f t="shared" si="19"/>
        <v>1201.0999999999999</v>
      </c>
      <c r="AR20" s="100">
        <f t="shared" si="19"/>
        <v>1351.2</v>
      </c>
      <c r="AS20" s="94">
        <v>1009.9</v>
      </c>
      <c r="AT20" s="91">
        <f t="shared" si="20"/>
        <v>25.247499999999999</v>
      </c>
      <c r="AU20" s="91">
        <v>989.9</v>
      </c>
      <c r="AV20" s="91">
        <f t="shared" si="21"/>
        <v>24.747499999999999</v>
      </c>
      <c r="AW20" s="33">
        <f t="shared" si="8"/>
        <v>976.9</v>
      </c>
      <c r="AX20" s="91">
        <v>24.422999999999998</v>
      </c>
    </row>
    <row r="21" spans="1:50" x14ac:dyDescent="0.2">
      <c r="A21" s="89" t="s">
        <v>12</v>
      </c>
      <c r="B21" s="88" t="s">
        <v>40</v>
      </c>
      <c r="C21" s="35">
        <v>52.5</v>
      </c>
      <c r="D21" s="33">
        <f t="shared" si="0"/>
        <v>1972.1</v>
      </c>
      <c r="E21" s="31">
        <v>37.564</v>
      </c>
      <c r="F21" s="94">
        <v>1240</v>
      </c>
      <c r="G21" s="31">
        <f t="shared" si="9"/>
        <v>23.61904761904762</v>
      </c>
      <c r="H21" s="94">
        <f t="shared" si="10"/>
        <v>1276.0999999999999</v>
      </c>
      <c r="I21" s="91">
        <f t="shared" si="11"/>
        <v>24.306666666666665</v>
      </c>
      <c r="J21" s="97">
        <f t="shared" ref="J21:N26" si="27">ROUND($C21*$I21*J$6,1)</f>
        <v>1403.7</v>
      </c>
      <c r="K21" s="97">
        <f t="shared" si="27"/>
        <v>1722.7</v>
      </c>
      <c r="L21" s="97">
        <f t="shared" si="27"/>
        <v>1914.2</v>
      </c>
      <c r="M21" s="97">
        <f t="shared" si="27"/>
        <v>2552.1999999999998</v>
      </c>
      <c r="N21" s="97">
        <f t="shared" si="27"/>
        <v>2743.6</v>
      </c>
      <c r="O21" s="94">
        <v>1254.5999999999999</v>
      </c>
      <c r="P21" s="91">
        <f t="shared" si="12"/>
        <v>23.897142857142857</v>
      </c>
      <c r="Q21" s="97">
        <f t="shared" si="2"/>
        <v>1631</v>
      </c>
      <c r="R21" s="97">
        <f t="shared" si="2"/>
        <v>1881.9</v>
      </c>
      <c r="S21" s="94">
        <v>523.1</v>
      </c>
      <c r="T21" s="31">
        <f t="shared" si="13"/>
        <v>9.963809523809525</v>
      </c>
      <c r="U21" s="94">
        <f t="shared" si="14"/>
        <v>551.9</v>
      </c>
      <c r="V21" s="31">
        <f t="shared" si="3"/>
        <v>10.512380952380951</v>
      </c>
      <c r="W21" s="100">
        <v>0</v>
      </c>
      <c r="X21" s="100">
        <v>0</v>
      </c>
      <c r="Y21" s="100">
        <f t="shared" si="24"/>
        <v>894.1</v>
      </c>
      <c r="Z21" s="100">
        <f t="shared" si="24"/>
        <v>811.3</v>
      </c>
      <c r="AA21" s="100">
        <f t="shared" si="24"/>
        <v>1197.5999999999999</v>
      </c>
      <c r="AB21" s="100">
        <f t="shared" si="24"/>
        <v>1655.7</v>
      </c>
      <c r="AC21" s="33">
        <v>1252</v>
      </c>
      <c r="AD21" s="91">
        <f t="shared" si="15"/>
        <v>23.847619047619048</v>
      </c>
      <c r="AE21" s="100">
        <f t="shared" si="5"/>
        <v>2065.8000000000002</v>
      </c>
      <c r="AF21" s="100">
        <f t="shared" si="5"/>
        <v>2629.2</v>
      </c>
      <c r="AG21" s="100">
        <f t="shared" si="5"/>
        <v>3756</v>
      </c>
      <c r="AH21" s="33">
        <v>1259.9000000000001</v>
      </c>
      <c r="AI21" s="91">
        <f t="shared" si="25"/>
        <v>23.998095238095239</v>
      </c>
      <c r="AJ21" s="33">
        <v>1637.9</v>
      </c>
      <c r="AK21" s="91">
        <f t="shared" si="26"/>
        <v>31.198095238095238</v>
      </c>
      <c r="AL21" s="33">
        <f t="shared" si="7"/>
        <v>1296.5999999999999</v>
      </c>
      <c r="AM21" s="91">
        <v>24.698</v>
      </c>
      <c r="AN21" s="100">
        <f t="shared" si="17"/>
        <v>1944.9</v>
      </c>
      <c r="AO21" s="33">
        <v>1313.9</v>
      </c>
      <c r="AP21" s="91">
        <f t="shared" si="18"/>
        <v>25.026666666666667</v>
      </c>
      <c r="AQ21" s="100">
        <f t="shared" si="19"/>
        <v>1576.7</v>
      </c>
      <c r="AR21" s="100">
        <f t="shared" si="19"/>
        <v>1773.8</v>
      </c>
      <c r="AS21" s="94">
        <v>1325.4</v>
      </c>
      <c r="AT21" s="91">
        <f t="shared" si="20"/>
        <v>25.245714285714289</v>
      </c>
      <c r="AU21" s="91">
        <v>1299.2</v>
      </c>
      <c r="AV21" s="91">
        <f t="shared" si="21"/>
        <v>24.746666666666666</v>
      </c>
      <c r="AW21" s="33">
        <f t="shared" si="8"/>
        <v>1282.2</v>
      </c>
      <c r="AX21" s="91">
        <v>24.422999999999998</v>
      </c>
    </row>
    <row r="22" spans="1:50" x14ac:dyDescent="0.2">
      <c r="A22" s="89" t="s">
        <v>13</v>
      </c>
      <c r="B22" s="88" t="s">
        <v>41</v>
      </c>
      <c r="C22" s="35">
        <v>15</v>
      </c>
      <c r="D22" s="33">
        <f t="shared" si="0"/>
        <v>563.5</v>
      </c>
      <c r="E22" s="31">
        <v>37.564</v>
      </c>
      <c r="F22" s="94">
        <v>354.3</v>
      </c>
      <c r="G22" s="31">
        <f t="shared" si="9"/>
        <v>23.62</v>
      </c>
      <c r="H22" s="94">
        <f t="shared" si="10"/>
        <v>364.6</v>
      </c>
      <c r="I22" s="91">
        <f t="shared" si="11"/>
        <v>24.306666666666668</v>
      </c>
      <c r="J22" s="97">
        <f t="shared" si="27"/>
        <v>401.1</v>
      </c>
      <c r="K22" s="97">
        <f t="shared" si="27"/>
        <v>492.2</v>
      </c>
      <c r="L22" s="97">
        <f t="shared" si="27"/>
        <v>546.9</v>
      </c>
      <c r="M22" s="97">
        <f t="shared" si="27"/>
        <v>729.2</v>
      </c>
      <c r="N22" s="97">
        <f t="shared" si="27"/>
        <v>783.9</v>
      </c>
      <c r="O22" s="94">
        <v>358.5</v>
      </c>
      <c r="P22" s="91">
        <f t="shared" si="12"/>
        <v>23.9</v>
      </c>
      <c r="Q22" s="97">
        <f t="shared" si="2"/>
        <v>466.1</v>
      </c>
      <c r="R22" s="97">
        <f t="shared" si="2"/>
        <v>537.79999999999995</v>
      </c>
      <c r="S22" s="94">
        <v>491.2</v>
      </c>
      <c r="T22" s="31">
        <f t="shared" si="13"/>
        <v>32.746666666666663</v>
      </c>
      <c r="U22" s="94">
        <f t="shared" si="14"/>
        <v>518.20000000000005</v>
      </c>
      <c r="V22" s="31">
        <f t="shared" si="3"/>
        <v>34.546666666666667</v>
      </c>
      <c r="W22" s="100">
        <f t="shared" ref="W22:X25" si="28">ROUND($C22*$V22*W$6,1)</f>
        <v>570</v>
      </c>
      <c r="X22" s="100">
        <f t="shared" si="28"/>
        <v>709.9</v>
      </c>
      <c r="Y22" s="100">
        <v>0</v>
      </c>
      <c r="Z22" s="100">
        <f t="shared" ref="Z22:AB25" si="29">ROUND($C22*$V22*Z$6,1)</f>
        <v>761.8</v>
      </c>
      <c r="AA22" s="100">
        <f t="shared" si="29"/>
        <v>1124.5</v>
      </c>
      <c r="AB22" s="100">
        <f t="shared" si="29"/>
        <v>1554.6</v>
      </c>
      <c r="AC22" s="33">
        <v>357.8</v>
      </c>
      <c r="AD22" s="91">
        <f t="shared" si="15"/>
        <v>23.853333333333335</v>
      </c>
      <c r="AE22" s="100">
        <f t="shared" si="5"/>
        <v>590.4</v>
      </c>
      <c r="AF22" s="100">
        <f t="shared" si="5"/>
        <v>751.4</v>
      </c>
      <c r="AG22" s="100">
        <f t="shared" si="5"/>
        <v>1073.4000000000001</v>
      </c>
      <c r="AH22" s="33">
        <v>360</v>
      </c>
      <c r="AI22" s="91">
        <f t="shared" si="25"/>
        <v>24</v>
      </c>
      <c r="AJ22" s="33">
        <v>468.1</v>
      </c>
      <c r="AK22" s="91">
        <f t="shared" si="26"/>
        <v>31.206666666666667</v>
      </c>
      <c r="AL22" s="33">
        <f t="shared" si="7"/>
        <v>370.5</v>
      </c>
      <c r="AM22" s="91">
        <v>24.698</v>
      </c>
      <c r="AN22" s="100">
        <f t="shared" si="17"/>
        <v>555.79999999999995</v>
      </c>
      <c r="AO22" s="33">
        <v>375.3</v>
      </c>
      <c r="AP22" s="91">
        <f t="shared" si="18"/>
        <v>25.02</v>
      </c>
      <c r="AQ22" s="100">
        <f t="shared" si="19"/>
        <v>450.4</v>
      </c>
      <c r="AR22" s="100">
        <f t="shared" si="19"/>
        <v>506.7</v>
      </c>
      <c r="AS22" s="94">
        <v>385.4</v>
      </c>
      <c r="AT22" s="91">
        <f t="shared" si="20"/>
        <v>25.693333333333332</v>
      </c>
      <c r="AU22" s="91">
        <v>371.2</v>
      </c>
      <c r="AV22" s="91">
        <f t="shared" si="21"/>
        <v>24.746666666666666</v>
      </c>
      <c r="AW22" s="33">
        <f t="shared" si="8"/>
        <v>366.3</v>
      </c>
      <c r="AX22" s="91">
        <v>24.422999999999998</v>
      </c>
    </row>
    <row r="23" spans="1:50" x14ac:dyDescent="0.2">
      <c r="A23" s="89" t="s">
        <v>14</v>
      </c>
      <c r="B23" s="88" t="s">
        <v>42</v>
      </c>
      <c r="C23" s="35">
        <v>27.5</v>
      </c>
      <c r="D23" s="33">
        <f t="shared" si="0"/>
        <v>1033</v>
      </c>
      <c r="E23" s="31">
        <v>37.564</v>
      </c>
      <c r="F23" s="94">
        <v>649.5</v>
      </c>
      <c r="G23" s="31">
        <f t="shared" si="9"/>
        <v>23.618181818181817</v>
      </c>
      <c r="H23" s="94">
        <f t="shared" si="10"/>
        <v>668.4</v>
      </c>
      <c r="I23" s="91">
        <f t="shared" si="11"/>
        <v>24.305454545454545</v>
      </c>
      <c r="J23" s="97">
        <f t="shared" si="27"/>
        <v>735.2</v>
      </c>
      <c r="K23" s="97">
        <f t="shared" si="27"/>
        <v>902.3</v>
      </c>
      <c r="L23" s="97">
        <f t="shared" si="27"/>
        <v>1002.6</v>
      </c>
      <c r="M23" s="97">
        <f t="shared" si="27"/>
        <v>1336.8</v>
      </c>
      <c r="N23" s="97">
        <f t="shared" si="27"/>
        <v>1437.1</v>
      </c>
      <c r="O23" s="94">
        <v>657</v>
      </c>
      <c r="P23" s="91">
        <f t="shared" si="12"/>
        <v>23.890909090909091</v>
      </c>
      <c r="Q23" s="97">
        <f t="shared" si="2"/>
        <v>854.1</v>
      </c>
      <c r="R23" s="97">
        <f t="shared" si="2"/>
        <v>985.5</v>
      </c>
      <c r="S23" s="94">
        <v>491.2</v>
      </c>
      <c r="T23" s="31">
        <f t="shared" si="13"/>
        <v>17.861818181818183</v>
      </c>
      <c r="U23" s="94">
        <f t="shared" si="14"/>
        <v>518.20000000000005</v>
      </c>
      <c r="V23" s="31">
        <f t="shared" si="3"/>
        <v>18.843636363636364</v>
      </c>
      <c r="W23" s="100">
        <f t="shared" si="28"/>
        <v>570</v>
      </c>
      <c r="X23" s="100">
        <f t="shared" si="28"/>
        <v>709.9</v>
      </c>
      <c r="Y23" s="100">
        <v>0</v>
      </c>
      <c r="Z23" s="100">
        <f t="shared" si="29"/>
        <v>761.8</v>
      </c>
      <c r="AA23" s="100">
        <f t="shared" si="29"/>
        <v>1124.5</v>
      </c>
      <c r="AB23" s="100">
        <f t="shared" si="29"/>
        <v>1554.6</v>
      </c>
      <c r="AC23" s="33">
        <v>655.8</v>
      </c>
      <c r="AD23" s="91">
        <f t="shared" si="15"/>
        <v>23.847272727272724</v>
      </c>
      <c r="AE23" s="100">
        <f t="shared" si="5"/>
        <v>1082.0999999999999</v>
      </c>
      <c r="AF23" s="100">
        <f t="shared" si="5"/>
        <v>1377.2</v>
      </c>
      <c r="AG23" s="100">
        <f t="shared" si="5"/>
        <v>1967.4</v>
      </c>
      <c r="AH23" s="33">
        <v>660</v>
      </c>
      <c r="AI23" s="91">
        <f t="shared" si="25"/>
        <v>24</v>
      </c>
      <c r="AJ23" s="33">
        <v>858.1</v>
      </c>
      <c r="AK23" s="91">
        <f t="shared" si="26"/>
        <v>31.203636363636363</v>
      </c>
      <c r="AL23" s="33">
        <f t="shared" si="7"/>
        <v>679.2</v>
      </c>
      <c r="AM23" s="91">
        <v>24.698</v>
      </c>
      <c r="AN23" s="100">
        <f t="shared" si="17"/>
        <v>1018.8</v>
      </c>
      <c r="AO23" s="33">
        <v>688.3</v>
      </c>
      <c r="AP23" s="91">
        <f t="shared" si="18"/>
        <v>25.029090909090908</v>
      </c>
      <c r="AQ23" s="100">
        <f t="shared" si="19"/>
        <v>826</v>
      </c>
      <c r="AR23" s="100">
        <f t="shared" si="19"/>
        <v>929.2</v>
      </c>
      <c r="AS23" s="94">
        <v>694.6</v>
      </c>
      <c r="AT23" s="91">
        <f t="shared" si="20"/>
        <v>25.258181818181818</v>
      </c>
      <c r="AU23" s="91">
        <v>680.5</v>
      </c>
      <c r="AV23" s="91">
        <f t="shared" si="21"/>
        <v>24.745454545454546</v>
      </c>
      <c r="AW23" s="33">
        <f t="shared" si="8"/>
        <v>671.6</v>
      </c>
      <c r="AX23" s="91">
        <v>24.422999999999998</v>
      </c>
    </row>
    <row r="24" spans="1:50" x14ac:dyDescent="0.2">
      <c r="A24" s="89" t="s">
        <v>15</v>
      </c>
      <c r="B24" s="88" t="s">
        <v>43</v>
      </c>
      <c r="C24" s="35">
        <v>40</v>
      </c>
      <c r="D24" s="33">
        <f t="shared" si="0"/>
        <v>1502.6</v>
      </c>
      <c r="E24" s="31">
        <v>37.564</v>
      </c>
      <c r="F24" s="94">
        <v>944.7</v>
      </c>
      <c r="G24" s="31">
        <f t="shared" si="9"/>
        <v>23.6175</v>
      </c>
      <c r="H24" s="94">
        <f t="shared" si="10"/>
        <v>972.2</v>
      </c>
      <c r="I24" s="91">
        <f t="shared" si="11"/>
        <v>24.305</v>
      </c>
      <c r="J24" s="97">
        <f t="shared" si="27"/>
        <v>1069.4000000000001</v>
      </c>
      <c r="K24" s="97">
        <f t="shared" si="27"/>
        <v>1312.5</v>
      </c>
      <c r="L24" s="97">
        <f t="shared" si="27"/>
        <v>1458.3</v>
      </c>
      <c r="M24" s="97">
        <f t="shared" si="27"/>
        <v>1944.4</v>
      </c>
      <c r="N24" s="97">
        <f t="shared" si="27"/>
        <v>2090.1999999999998</v>
      </c>
      <c r="O24" s="94">
        <v>955.8</v>
      </c>
      <c r="P24" s="91">
        <f t="shared" si="12"/>
        <v>23.895</v>
      </c>
      <c r="Q24" s="97">
        <f t="shared" si="2"/>
        <v>1242.5</v>
      </c>
      <c r="R24" s="97">
        <f t="shared" si="2"/>
        <v>1433.7</v>
      </c>
      <c r="S24" s="94">
        <v>491.2</v>
      </c>
      <c r="T24" s="31">
        <f t="shared" si="13"/>
        <v>12.28</v>
      </c>
      <c r="U24" s="94">
        <f t="shared" si="14"/>
        <v>518.20000000000005</v>
      </c>
      <c r="V24" s="31">
        <f t="shared" si="3"/>
        <v>12.955000000000002</v>
      </c>
      <c r="W24" s="100">
        <f t="shared" si="28"/>
        <v>570</v>
      </c>
      <c r="X24" s="100">
        <f t="shared" si="28"/>
        <v>709.9</v>
      </c>
      <c r="Y24" s="100">
        <v>0</v>
      </c>
      <c r="Z24" s="100">
        <f t="shared" si="29"/>
        <v>761.8</v>
      </c>
      <c r="AA24" s="100">
        <f t="shared" si="29"/>
        <v>1124.5</v>
      </c>
      <c r="AB24" s="100">
        <f t="shared" si="29"/>
        <v>1554.6</v>
      </c>
      <c r="AC24" s="33">
        <v>954.1</v>
      </c>
      <c r="AD24" s="91">
        <f t="shared" si="15"/>
        <v>23.852499999999999</v>
      </c>
      <c r="AE24" s="100">
        <f t="shared" si="5"/>
        <v>1574.3</v>
      </c>
      <c r="AF24" s="100">
        <f t="shared" si="5"/>
        <v>2003.6</v>
      </c>
      <c r="AG24" s="100">
        <f t="shared" si="5"/>
        <v>2862.3</v>
      </c>
      <c r="AH24" s="33">
        <v>959.9</v>
      </c>
      <c r="AI24" s="91">
        <f t="shared" si="25"/>
        <v>23.997499999999999</v>
      </c>
      <c r="AJ24" s="33">
        <v>1247.9000000000001</v>
      </c>
      <c r="AK24" s="91">
        <f t="shared" si="26"/>
        <v>31.197500000000002</v>
      </c>
      <c r="AL24" s="33">
        <f t="shared" si="7"/>
        <v>987.9</v>
      </c>
      <c r="AM24" s="91">
        <v>24.698</v>
      </c>
      <c r="AN24" s="100">
        <f t="shared" si="17"/>
        <v>1481.9</v>
      </c>
      <c r="AO24" s="33">
        <v>1000.9</v>
      </c>
      <c r="AP24" s="91">
        <f t="shared" si="18"/>
        <v>25.022500000000001</v>
      </c>
      <c r="AQ24" s="100">
        <f t="shared" si="19"/>
        <v>1201.0999999999999</v>
      </c>
      <c r="AR24" s="100">
        <f t="shared" si="19"/>
        <v>1351.2</v>
      </c>
      <c r="AS24" s="94">
        <v>1009.9</v>
      </c>
      <c r="AT24" s="91">
        <f t="shared" si="20"/>
        <v>25.247499999999999</v>
      </c>
      <c r="AU24" s="91">
        <v>989.9</v>
      </c>
      <c r="AV24" s="91">
        <f t="shared" si="21"/>
        <v>24.747499999999999</v>
      </c>
      <c r="AW24" s="33">
        <f t="shared" si="8"/>
        <v>976.9</v>
      </c>
      <c r="AX24" s="91">
        <v>24.422999999999998</v>
      </c>
    </row>
    <row r="25" spans="1:50" x14ac:dyDescent="0.2">
      <c r="A25" s="89" t="s">
        <v>16</v>
      </c>
      <c r="B25" s="88" t="s">
        <v>44</v>
      </c>
      <c r="C25" s="35">
        <v>52.5</v>
      </c>
      <c r="D25" s="33">
        <f t="shared" si="0"/>
        <v>1972.1</v>
      </c>
      <c r="E25" s="31">
        <v>37.564</v>
      </c>
      <c r="F25" s="94">
        <v>1240</v>
      </c>
      <c r="G25" s="31">
        <f t="shared" si="9"/>
        <v>23.61904761904762</v>
      </c>
      <c r="H25" s="94">
        <f t="shared" si="10"/>
        <v>1276.0999999999999</v>
      </c>
      <c r="I25" s="91">
        <f t="shared" si="11"/>
        <v>24.306666666666665</v>
      </c>
      <c r="J25" s="97">
        <f t="shared" si="27"/>
        <v>1403.7</v>
      </c>
      <c r="K25" s="97">
        <f t="shared" si="27"/>
        <v>1722.7</v>
      </c>
      <c r="L25" s="97">
        <f t="shared" si="27"/>
        <v>1914.2</v>
      </c>
      <c r="M25" s="97">
        <f t="shared" si="27"/>
        <v>2552.1999999999998</v>
      </c>
      <c r="N25" s="97">
        <f t="shared" si="27"/>
        <v>2743.6</v>
      </c>
      <c r="O25" s="94">
        <v>1254.5999999999999</v>
      </c>
      <c r="P25" s="91">
        <f t="shared" si="12"/>
        <v>23.897142857142857</v>
      </c>
      <c r="Q25" s="97">
        <f t="shared" si="2"/>
        <v>1631</v>
      </c>
      <c r="R25" s="97">
        <f t="shared" si="2"/>
        <v>1881.9</v>
      </c>
      <c r="S25" s="94">
        <v>491.2</v>
      </c>
      <c r="T25" s="31">
        <f t="shared" si="13"/>
        <v>9.3561904761904753</v>
      </c>
      <c r="U25" s="94">
        <f t="shared" si="14"/>
        <v>518.20000000000005</v>
      </c>
      <c r="V25" s="31">
        <f t="shared" si="3"/>
        <v>9.8704761904761913</v>
      </c>
      <c r="W25" s="100">
        <f t="shared" si="28"/>
        <v>570</v>
      </c>
      <c r="X25" s="100">
        <f t="shared" si="28"/>
        <v>709.9</v>
      </c>
      <c r="Y25" s="100">
        <v>0</v>
      </c>
      <c r="Z25" s="100">
        <f t="shared" si="29"/>
        <v>761.8</v>
      </c>
      <c r="AA25" s="100">
        <f t="shared" si="29"/>
        <v>1124.5</v>
      </c>
      <c r="AB25" s="100">
        <f t="shared" si="29"/>
        <v>1554.6</v>
      </c>
      <c r="AC25" s="33">
        <v>1252</v>
      </c>
      <c r="AD25" s="91">
        <f t="shared" si="15"/>
        <v>23.847619047619048</v>
      </c>
      <c r="AE25" s="100">
        <f t="shared" si="5"/>
        <v>2065.8000000000002</v>
      </c>
      <c r="AF25" s="100">
        <f t="shared" si="5"/>
        <v>2629.2</v>
      </c>
      <c r="AG25" s="100">
        <f t="shared" si="5"/>
        <v>3756</v>
      </c>
      <c r="AH25" s="33">
        <v>1259.9000000000001</v>
      </c>
      <c r="AI25" s="91">
        <f t="shared" si="25"/>
        <v>23.998095238095239</v>
      </c>
      <c r="AJ25" s="33">
        <v>1637.9</v>
      </c>
      <c r="AK25" s="91">
        <f t="shared" si="26"/>
        <v>31.198095238095238</v>
      </c>
      <c r="AL25" s="33">
        <f t="shared" si="7"/>
        <v>1296.5999999999999</v>
      </c>
      <c r="AM25" s="91">
        <v>24.698</v>
      </c>
      <c r="AN25" s="100">
        <f t="shared" si="17"/>
        <v>1944.9</v>
      </c>
      <c r="AO25" s="33">
        <v>1313.9</v>
      </c>
      <c r="AP25" s="91">
        <f t="shared" si="18"/>
        <v>25.026666666666667</v>
      </c>
      <c r="AQ25" s="100">
        <f t="shared" si="19"/>
        <v>1576.7</v>
      </c>
      <c r="AR25" s="100">
        <f t="shared" si="19"/>
        <v>1773.8</v>
      </c>
      <c r="AS25" s="94">
        <v>1325.4</v>
      </c>
      <c r="AT25" s="91">
        <f t="shared" si="20"/>
        <v>25.245714285714289</v>
      </c>
      <c r="AU25" s="91">
        <v>1299.2</v>
      </c>
      <c r="AV25" s="91">
        <f t="shared" si="21"/>
        <v>24.746666666666666</v>
      </c>
      <c r="AW25" s="33">
        <f t="shared" si="8"/>
        <v>1282.2</v>
      </c>
      <c r="AX25" s="91">
        <v>24.422999999999998</v>
      </c>
    </row>
    <row r="26" spans="1:50" x14ac:dyDescent="0.2">
      <c r="A26" s="89" t="s">
        <v>20</v>
      </c>
      <c r="B26" s="90" t="s">
        <v>104</v>
      </c>
      <c r="C26" s="35">
        <v>21.43</v>
      </c>
      <c r="D26" s="33">
        <f t="shared" si="0"/>
        <v>805</v>
      </c>
      <c r="E26" s="31">
        <v>37.564</v>
      </c>
      <c r="F26" s="94">
        <v>424.6</v>
      </c>
      <c r="G26" s="31">
        <f t="shared" si="9"/>
        <v>19.813345776948204</v>
      </c>
      <c r="H26" s="94">
        <f t="shared" si="10"/>
        <v>436.9</v>
      </c>
      <c r="I26" s="91">
        <f t="shared" si="11"/>
        <v>20.387307512832479</v>
      </c>
      <c r="J26" s="97">
        <f t="shared" si="27"/>
        <v>480.6</v>
      </c>
      <c r="K26" s="97">
        <f t="shared" si="27"/>
        <v>589.79999999999995</v>
      </c>
      <c r="L26" s="97">
        <f t="shared" si="27"/>
        <v>655.4</v>
      </c>
      <c r="M26" s="97">
        <f t="shared" si="27"/>
        <v>873.8</v>
      </c>
      <c r="N26" s="97">
        <f t="shared" si="27"/>
        <v>939.3</v>
      </c>
      <c r="O26" s="112">
        <f>23.9*C26</f>
        <v>512.17699999999991</v>
      </c>
      <c r="P26" s="91">
        <f t="shared" si="12"/>
        <v>23.899999999999995</v>
      </c>
      <c r="Q26" s="97">
        <f t="shared" si="2"/>
        <v>665.8</v>
      </c>
      <c r="R26" s="97">
        <f t="shared" si="2"/>
        <v>768.3</v>
      </c>
      <c r="S26" s="94">
        <v>403.7</v>
      </c>
      <c r="T26" s="31">
        <f t="shared" si="13"/>
        <v>18.838077461502568</v>
      </c>
      <c r="U26" s="94">
        <f>S26</f>
        <v>403.7</v>
      </c>
      <c r="V26" s="31">
        <f t="shared" si="3"/>
        <v>18.838077461502568</v>
      </c>
      <c r="W26" s="100">
        <f>$S$26</f>
        <v>403.7</v>
      </c>
      <c r="X26" s="100">
        <f t="shared" ref="X26:AB26" si="30">$S$26</f>
        <v>403.7</v>
      </c>
      <c r="Y26" s="100">
        <f t="shared" si="30"/>
        <v>403.7</v>
      </c>
      <c r="Z26" s="100">
        <f t="shared" si="30"/>
        <v>403.7</v>
      </c>
      <c r="AA26" s="100">
        <f t="shared" si="30"/>
        <v>403.7</v>
      </c>
      <c r="AB26" s="100">
        <f t="shared" si="30"/>
        <v>403.7</v>
      </c>
      <c r="AC26" s="111">
        <f t="shared" ref="AC26" si="31">23.85*C26</f>
        <v>511.10550000000001</v>
      </c>
      <c r="AD26" s="91">
        <f t="shared" si="15"/>
        <v>23.85</v>
      </c>
      <c r="AE26" s="100">
        <f t="shared" si="5"/>
        <v>843.3</v>
      </c>
      <c r="AF26" s="100">
        <f t="shared" si="5"/>
        <v>1073.3</v>
      </c>
      <c r="AG26" s="100">
        <f t="shared" si="5"/>
        <v>1533.3</v>
      </c>
      <c r="AH26" s="111">
        <f t="shared" si="6"/>
        <v>514.29999999999995</v>
      </c>
      <c r="AI26" s="91">
        <v>24</v>
      </c>
      <c r="AJ26" s="111">
        <f>ROUND(AK26*C26,1)</f>
        <v>668.6</v>
      </c>
      <c r="AK26" s="91">
        <v>31.2</v>
      </c>
      <c r="AL26" s="33">
        <f t="shared" si="7"/>
        <v>529.29999999999995</v>
      </c>
      <c r="AM26" s="91">
        <v>24.698</v>
      </c>
      <c r="AN26" s="100">
        <f t="shared" si="17"/>
        <v>794</v>
      </c>
      <c r="AO26" s="33">
        <v>449.7</v>
      </c>
      <c r="AP26" s="91">
        <f t="shared" si="18"/>
        <v>20.984601026598227</v>
      </c>
      <c r="AQ26" s="100">
        <f t="shared" si="19"/>
        <v>539.6</v>
      </c>
      <c r="AR26" s="100">
        <f t="shared" si="19"/>
        <v>607.1</v>
      </c>
      <c r="AS26" s="112">
        <f>25.24*C26</f>
        <v>540.89319999999998</v>
      </c>
      <c r="AT26" s="91">
        <f t="shared" si="20"/>
        <v>25.24</v>
      </c>
      <c r="AU26" s="91">
        <v>444.6</v>
      </c>
      <c r="AV26" s="91">
        <f t="shared" si="21"/>
        <v>20.746616892207186</v>
      </c>
      <c r="AW26" s="33">
        <f t="shared" si="8"/>
        <v>523.4</v>
      </c>
      <c r="AX26" s="91">
        <v>24.422999999999998</v>
      </c>
    </row>
    <row r="27" spans="1:50" x14ac:dyDescent="0.2">
      <c r="A27" s="130"/>
      <c r="B27" s="131"/>
      <c r="C27" s="132"/>
      <c r="D27" s="106"/>
      <c r="E27" s="107"/>
      <c r="F27" s="107"/>
      <c r="G27" s="107"/>
      <c r="H27" s="106"/>
      <c r="I27" s="107"/>
      <c r="J27" s="108"/>
      <c r="K27" s="108"/>
      <c r="L27" s="108"/>
      <c r="M27" s="108"/>
      <c r="N27" s="108"/>
      <c r="O27" s="106"/>
      <c r="P27" s="107"/>
      <c r="Q27" s="108"/>
      <c r="R27" s="108"/>
      <c r="S27" s="106"/>
      <c r="T27" s="107"/>
      <c r="U27" s="106"/>
      <c r="V27" s="107"/>
      <c r="W27" s="133"/>
      <c r="X27" s="133"/>
      <c r="Y27" s="133"/>
      <c r="Z27" s="133"/>
      <c r="AA27" s="133"/>
      <c r="AB27" s="133"/>
      <c r="AC27" s="106"/>
      <c r="AD27" s="106"/>
      <c r="AE27" s="133"/>
      <c r="AF27" s="133"/>
      <c r="AG27" s="133"/>
      <c r="AH27" s="106"/>
      <c r="AI27" s="107"/>
      <c r="AJ27" s="106"/>
      <c r="AK27" s="107"/>
      <c r="AL27" s="106"/>
      <c r="AM27" s="107"/>
      <c r="AN27" s="133"/>
      <c r="AO27" s="106"/>
      <c r="AP27" s="106"/>
      <c r="AQ27" s="133"/>
      <c r="AR27" s="133"/>
      <c r="AS27" s="106"/>
      <c r="AT27" s="106"/>
      <c r="AU27" s="106"/>
      <c r="AV27" s="106"/>
      <c r="AW27" s="106"/>
      <c r="AX27" s="107"/>
    </row>
    <row r="28" spans="1:50" s="36" customFormat="1" ht="14.25" customHeight="1" x14ac:dyDescent="0.2">
      <c r="A28" s="20"/>
      <c r="B28" s="21" t="s">
        <v>4</v>
      </c>
      <c r="C28" s="22"/>
      <c r="D28" s="23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3"/>
      <c r="P28" s="24"/>
      <c r="Q28" s="24"/>
      <c r="R28" s="24"/>
      <c r="S28" s="25"/>
      <c r="T28" s="24"/>
      <c r="U28" s="25"/>
      <c r="V28" s="24"/>
      <c r="W28" s="26"/>
      <c r="X28" s="26"/>
      <c r="Y28" s="27"/>
      <c r="Z28" s="27"/>
      <c r="AA28" s="27"/>
      <c r="AB28" s="27"/>
      <c r="AC28" s="25"/>
      <c r="AD28" s="24"/>
      <c r="AE28" s="23"/>
      <c r="AF28" s="23"/>
      <c r="AG28" s="23"/>
      <c r="AH28" s="23"/>
      <c r="AI28" s="23"/>
      <c r="AJ28" s="23"/>
      <c r="AK28" s="23"/>
      <c r="AL28" s="24"/>
      <c r="AM28" s="24"/>
      <c r="AN28" s="23"/>
      <c r="AO28" s="25"/>
      <c r="AP28" s="24"/>
      <c r="AQ28" s="23"/>
      <c r="AR28" s="23"/>
      <c r="AS28" s="23"/>
      <c r="AT28" s="24"/>
      <c r="AU28" s="24"/>
      <c r="AV28" s="24"/>
      <c r="AW28" s="24"/>
      <c r="AX28" s="129"/>
    </row>
    <row r="29" spans="1:50" s="36" customFormat="1" ht="14.25" customHeight="1" x14ac:dyDescent="0.2">
      <c r="A29" s="134"/>
      <c r="B29" s="135"/>
      <c r="C29" s="136"/>
      <c r="D29" s="137"/>
      <c r="E29" s="138"/>
      <c r="F29" s="138"/>
      <c r="G29" s="138"/>
      <c r="H29" s="139"/>
      <c r="I29" s="138"/>
      <c r="J29" s="140"/>
      <c r="K29" s="140"/>
      <c r="L29" s="141"/>
      <c r="M29" s="141"/>
      <c r="N29" s="141"/>
      <c r="O29" s="139"/>
      <c r="P29" s="138"/>
      <c r="Q29" s="140"/>
      <c r="R29" s="140"/>
      <c r="S29" s="139"/>
      <c r="T29" s="138"/>
      <c r="U29" s="139"/>
      <c r="V29" s="138"/>
      <c r="W29" s="142"/>
      <c r="X29" s="142"/>
      <c r="Y29" s="142"/>
      <c r="Z29" s="142"/>
      <c r="AA29" s="142"/>
      <c r="AB29" s="142"/>
      <c r="AC29" s="128"/>
      <c r="AD29" s="128"/>
      <c r="AE29" s="142"/>
      <c r="AF29" s="142"/>
      <c r="AG29" s="142"/>
      <c r="AH29" s="128"/>
      <c r="AI29" s="140"/>
      <c r="AJ29" s="128"/>
      <c r="AK29" s="140"/>
      <c r="AL29" s="128"/>
      <c r="AM29" s="140"/>
      <c r="AN29" s="142"/>
      <c r="AO29" s="128"/>
      <c r="AP29" s="128"/>
      <c r="AQ29" s="142"/>
      <c r="AR29" s="142"/>
      <c r="AS29" s="128"/>
      <c r="AT29" s="128"/>
      <c r="AU29" s="128"/>
      <c r="AV29" s="128"/>
      <c r="AW29" s="128"/>
      <c r="AX29" s="140"/>
    </row>
    <row r="30" spans="1:50" s="36" customFormat="1" x14ac:dyDescent="0.2">
      <c r="A30" s="89">
        <v>2957</v>
      </c>
      <c r="B30" s="37" t="s">
        <v>52</v>
      </c>
      <c r="C30" s="37">
        <v>20</v>
      </c>
      <c r="D30" s="38">
        <f t="shared" ref="D30:D35" si="32">ROUND(E30*C30,1)</f>
        <v>751.3</v>
      </c>
      <c r="E30" s="31">
        <v>37.564</v>
      </c>
      <c r="F30" s="94">
        <v>472.5</v>
      </c>
      <c r="G30" s="31">
        <f t="shared" ref="G30:G35" si="33">F30/C30</f>
        <v>23.625</v>
      </c>
      <c r="H30" s="94">
        <f t="shared" ref="H30:H35" si="34">ROUNDDOWN(F30/1.03*1.06,1)</f>
        <v>486.2</v>
      </c>
      <c r="I30" s="91">
        <f t="shared" ref="I30:I35" si="35">H30/C30</f>
        <v>24.31</v>
      </c>
      <c r="J30" s="97">
        <f t="shared" ref="J30:N35" si="36">ROUND($C30*$I30*J$6,1)</f>
        <v>534.79999999999995</v>
      </c>
      <c r="K30" s="97">
        <f t="shared" si="36"/>
        <v>656.4</v>
      </c>
      <c r="L30" s="97">
        <f t="shared" si="36"/>
        <v>729.3</v>
      </c>
      <c r="M30" s="97">
        <f t="shared" si="36"/>
        <v>972.4</v>
      </c>
      <c r="N30" s="97">
        <f t="shared" si="36"/>
        <v>1045.3</v>
      </c>
      <c r="O30" s="94">
        <v>478.1</v>
      </c>
      <c r="P30" s="91">
        <f t="shared" ref="P30" si="37">O30/C30</f>
        <v>23.905000000000001</v>
      </c>
      <c r="Q30" s="97">
        <f t="shared" ref="Q30:R35" si="38">ROUND($C30*$P30*Q$6,1)</f>
        <v>621.5</v>
      </c>
      <c r="R30" s="97">
        <f t="shared" si="38"/>
        <v>717.2</v>
      </c>
      <c r="S30" s="94">
        <v>445.4</v>
      </c>
      <c r="T30" s="31">
        <f t="shared" ref="T30:T35" si="39">S30/C30</f>
        <v>22.27</v>
      </c>
      <c r="U30" s="94">
        <f t="shared" ref="U30:U35" si="40">ROUND(S30*1.055,1)</f>
        <v>469.9</v>
      </c>
      <c r="V30" s="31">
        <f t="shared" ref="V30:V35" si="41">U30/C30</f>
        <v>23.494999999999997</v>
      </c>
      <c r="W30" s="100">
        <f t="shared" ref="W30:AB35" si="42">ROUND($C30*$V30*W$6,1)</f>
        <v>516.9</v>
      </c>
      <c r="X30" s="100">
        <f t="shared" si="42"/>
        <v>643.79999999999995</v>
      </c>
      <c r="Y30" s="100">
        <f t="shared" si="42"/>
        <v>761.2</v>
      </c>
      <c r="Z30" s="100">
        <f t="shared" si="42"/>
        <v>690.8</v>
      </c>
      <c r="AA30" s="100">
        <f t="shared" si="42"/>
        <v>1019.7</v>
      </c>
      <c r="AB30" s="100">
        <f t="shared" si="42"/>
        <v>1409.7</v>
      </c>
      <c r="AC30" s="33">
        <v>477.3</v>
      </c>
      <c r="AD30" s="91">
        <f>AC30/C30</f>
        <v>23.865000000000002</v>
      </c>
      <c r="AE30" s="100">
        <f t="shared" ref="AE30:AG35" si="43">ROUND($AC30*AE$6,1)</f>
        <v>787.5</v>
      </c>
      <c r="AF30" s="100">
        <f t="shared" si="43"/>
        <v>1002.3</v>
      </c>
      <c r="AG30" s="100">
        <f t="shared" si="43"/>
        <v>1431.9</v>
      </c>
      <c r="AH30" s="33">
        <v>480.1</v>
      </c>
      <c r="AI30" s="91">
        <f t="shared" ref="AI30:AI35" si="44">AH30/C30</f>
        <v>24.005000000000003</v>
      </c>
      <c r="AJ30" s="33">
        <v>624.1</v>
      </c>
      <c r="AK30" s="91">
        <f>AJ30/C30</f>
        <v>31.205000000000002</v>
      </c>
      <c r="AL30" s="33">
        <f t="shared" ref="AL30:AL35" si="45">ROUND(AM30*C30,1)</f>
        <v>494</v>
      </c>
      <c r="AM30" s="91">
        <v>24.698</v>
      </c>
      <c r="AN30" s="100">
        <f t="shared" ref="AN30:AN35" si="46">ROUND($AL30*AN$6,1)</f>
        <v>741</v>
      </c>
      <c r="AO30" s="33">
        <v>500.6</v>
      </c>
      <c r="AP30" s="91">
        <f t="shared" ref="AP30:AP35" si="47">AO30/$C30</f>
        <v>25.03</v>
      </c>
      <c r="AQ30" s="100">
        <f t="shared" ref="AQ30:AR35" si="48">ROUND($AO30*AQ$6,1)</f>
        <v>600.70000000000005</v>
      </c>
      <c r="AR30" s="100">
        <f>ROUND($AO30*AR$6,1)</f>
        <v>675.8</v>
      </c>
      <c r="AS30" s="94">
        <v>505</v>
      </c>
      <c r="AT30" s="91">
        <f t="shared" ref="AT30:AT35" si="49">AS30/$C30</f>
        <v>25.25</v>
      </c>
      <c r="AU30" s="91">
        <v>494.9</v>
      </c>
      <c r="AV30" s="91">
        <f t="shared" ref="AV30:AV35" si="50">AU30/$C30</f>
        <v>24.744999999999997</v>
      </c>
      <c r="AW30" s="33">
        <f t="shared" ref="AW30:AW35" si="51">ROUND(AX30*C30,1)</f>
        <v>488.5</v>
      </c>
      <c r="AX30" s="91">
        <v>24.422999999999998</v>
      </c>
    </row>
    <row r="31" spans="1:50" s="36" customFormat="1" x14ac:dyDescent="0.2">
      <c r="A31" s="89">
        <v>2968</v>
      </c>
      <c r="B31" s="37" t="s">
        <v>56</v>
      </c>
      <c r="C31" s="37">
        <v>26</v>
      </c>
      <c r="D31" s="38">
        <f t="shared" si="32"/>
        <v>976.7</v>
      </c>
      <c r="E31" s="31">
        <v>37.564</v>
      </c>
      <c r="F31" s="94">
        <v>614.29999999999995</v>
      </c>
      <c r="G31" s="31">
        <f t="shared" si="33"/>
        <v>23.626923076923074</v>
      </c>
      <c r="H31" s="94">
        <f t="shared" si="34"/>
        <v>632.1</v>
      </c>
      <c r="I31" s="91">
        <f t="shared" si="35"/>
        <v>24.311538461538461</v>
      </c>
      <c r="J31" s="97">
        <f t="shared" si="36"/>
        <v>695.3</v>
      </c>
      <c r="K31" s="97">
        <f t="shared" si="36"/>
        <v>853.3</v>
      </c>
      <c r="L31" s="97">
        <f t="shared" si="36"/>
        <v>948.2</v>
      </c>
      <c r="M31" s="97">
        <f t="shared" si="36"/>
        <v>1264.2</v>
      </c>
      <c r="N31" s="97">
        <f t="shared" si="36"/>
        <v>1359</v>
      </c>
      <c r="O31" s="94">
        <v>621.5</v>
      </c>
      <c r="P31" s="91">
        <f t="shared" ref="P31:P35" si="52">O31/C31</f>
        <v>23.903846153846153</v>
      </c>
      <c r="Q31" s="97">
        <f t="shared" si="38"/>
        <v>808</v>
      </c>
      <c r="R31" s="97">
        <f t="shared" si="38"/>
        <v>932.3</v>
      </c>
      <c r="S31" s="94">
        <v>579.20000000000005</v>
      </c>
      <c r="T31" s="31">
        <f t="shared" si="39"/>
        <v>22.276923076923079</v>
      </c>
      <c r="U31" s="94">
        <f t="shared" si="40"/>
        <v>611.1</v>
      </c>
      <c r="V31" s="31">
        <f t="shared" si="41"/>
        <v>23.503846153846155</v>
      </c>
      <c r="W31" s="100">
        <f t="shared" si="42"/>
        <v>672.2</v>
      </c>
      <c r="X31" s="100">
        <f t="shared" si="42"/>
        <v>837.2</v>
      </c>
      <c r="Y31" s="100">
        <f t="shared" si="42"/>
        <v>990</v>
      </c>
      <c r="Z31" s="100">
        <f t="shared" si="42"/>
        <v>898.3</v>
      </c>
      <c r="AA31" s="100">
        <f t="shared" si="42"/>
        <v>1326.1</v>
      </c>
      <c r="AB31" s="100">
        <f t="shared" si="42"/>
        <v>1833.3</v>
      </c>
      <c r="AC31" s="33">
        <v>620.29999999999995</v>
      </c>
      <c r="AD31" s="91">
        <f t="shared" ref="AD31:AD35" si="53">AC31/C31</f>
        <v>23.857692307692307</v>
      </c>
      <c r="AE31" s="100">
        <f t="shared" si="43"/>
        <v>1023.5</v>
      </c>
      <c r="AF31" s="100">
        <f t="shared" si="43"/>
        <v>1302.5999999999999</v>
      </c>
      <c r="AG31" s="100">
        <f t="shared" si="43"/>
        <v>1860.9</v>
      </c>
      <c r="AH31" s="33">
        <v>624</v>
      </c>
      <c r="AI31" s="91">
        <f t="shared" si="44"/>
        <v>24</v>
      </c>
      <c r="AJ31" s="33">
        <v>811.25</v>
      </c>
      <c r="AK31" s="91">
        <f t="shared" ref="AK31:AK35" si="54">AJ31/C31</f>
        <v>31.201923076923077</v>
      </c>
      <c r="AL31" s="33">
        <f t="shared" si="45"/>
        <v>642.1</v>
      </c>
      <c r="AM31" s="91">
        <v>24.698</v>
      </c>
      <c r="AN31" s="100">
        <f t="shared" si="46"/>
        <v>963.2</v>
      </c>
      <c r="AO31" s="33">
        <v>650.79999999999995</v>
      </c>
      <c r="AP31" s="91">
        <f t="shared" si="47"/>
        <v>25.030769230769231</v>
      </c>
      <c r="AQ31" s="100">
        <f t="shared" si="48"/>
        <v>781</v>
      </c>
      <c r="AR31" s="100">
        <f t="shared" si="48"/>
        <v>878.6</v>
      </c>
      <c r="AS31" s="94">
        <v>656.3</v>
      </c>
      <c r="AT31" s="91">
        <f t="shared" si="49"/>
        <v>25.242307692307691</v>
      </c>
      <c r="AU31" s="91">
        <v>643.4</v>
      </c>
      <c r="AV31" s="91">
        <f t="shared" si="50"/>
        <v>24.746153846153845</v>
      </c>
      <c r="AW31" s="33">
        <f t="shared" si="51"/>
        <v>635</v>
      </c>
      <c r="AX31" s="91">
        <v>24.422999999999998</v>
      </c>
    </row>
    <row r="32" spans="1:50" s="36" customFormat="1" x14ac:dyDescent="0.2">
      <c r="A32" s="89">
        <v>2970</v>
      </c>
      <c r="B32" s="37" t="s">
        <v>55</v>
      </c>
      <c r="C32" s="37">
        <v>15</v>
      </c>
      <c r="D32" s="38">
        <f t="shared" si="32"/>
        <v>563.5</v>
      </c>
      <c r="E32" s="31">
        <v>37.564</v>
      </c>
      <c r="F32" s="94">
        <v>362.9</v>
      </c>
      <c r="G32" s="31">
        <f t="shared" si="33"/>
        <v>24.193333333333332</v>
      </c>
      <c r="H32" s="94">
        <f t="shared" si="34"/>
        <v>373.4</v>
      </c>
      <c r="I32" s="91">
        <f t="shared" si="35"/>
        <v>24.893333333333331</v>
      </c>
      <c r="J32" s="97">
        <f t="shared" si="36"/>
        <v>410.7</v>
      </c>
      <c r="K32" s="97">
        <f t="shared" si="36"/>
        <v>504.1</v>
      </c>
      <c r="L32" s="97">
        <f t="shared" si="36"/>
        <v>560.1</v>
      </c>
      <c r="M32" s="97">
        <f t="shared" si="36"/>
        <v>746.8</v>
      </c>
      <c r="N32" s="97">
        <f t="shared" si="36"/>
        <v>802.8</v>
      </c>
      <c r="O32" s="94">
        <v>358.5</v>
      </c>
      <c r="P32" s="91">
        <f t="shared" si="52"/>
        <v>23.9</v>
      </c>
      <c r="Q32" s="97">
        <f t="shared" si="38"/>
        <v>466.1</v>
      </c>
      <c r="R32" s="97">
        <f t="shared" si="38"/>
        <v>537.79999999999995</v>
      </c>
      <c r="S32" s="94">
        <v>334</v>
      </c>
      <c r="T32" s="31">
        <f t="shared" si="39"/>
        <v>22.266666666666666</v>
      </c>
      <c r="U32" s="94">
        <f t="shared" si="40"/>
        <v>352.4</v>
      </c>
      <c r="V32" s="31">
        <f t="shared" si="41"/>
        <v>23.493333333333332</v>
      </c>
      <c r="W32" s="100">
        <f t="shared" si="42"/>
        <v>387.6</v>
      </c>
      <c r="X32" s="100">
        <f t="shared" si="42"/>
        <v>482.8</v>
      </c>
      <c r="Y32" s="100">
        <f t="shared" si="42"/>
        <v>570.9</v>
      </c>
      <c r="Z32" s="100">
        <f t="shared" si="42"/>
        <v>518</v>
      </c>
      <c r="AA32" s="100">
        <f t="shared" si="42"/>
        <v>764.7</v>
      </c>
      <c r="AB32" s="100">
        <f t="shared" si="42"/>
        <v>1057.2</v>
      </c>
      <c r="AC32" s="33">
        <v>357.8</v>
      </c>
      <c r="AD32" s="91">
        <f t="shared" si="53"/>
        <v>23.853333333333335</v>
      </c>
      <c r="AE32" s="100">
        <f t="shared" si="43"/>
        <v>590.4</v>
      </c>
      <c r="AF32" s="100">
        <f t="shared" si="43"/>
        <v>751.4</v>
      </c>
      <c r="AG32" s="100">
        <f t="shared" si="43"/>
        <v>1073.4000000000001</v>
      </c>
      <c r="AH32" s="33">
        <v>360</v>
      </c>
      <c r="AI32" s="91">
        <f t="shared" si="44"/>
        <v>24</v>
      </c>
      <c r="AJ32" s="33">
        <v>468.1</v>
      </c>
      <c r="AK32" s="91">
        <f t="shared" si="54"/>
        <v>31.206666666666667</v>
      </c>
      <c r="AL32" s="33">
        <f t="shared" si="45"/>
        <v>370.5</v>
      </c>
      <c r="AM32" s="91">
        <v>24.698</v>
      </c>
      <c r="AN32" s="100">
        <f t="shared" si="46"/>
        <v>555.79999999999995</v>
      </c>
      <c r="AO32" s="33">
        <v>375.2</v>
      </c>
      <c r="AP32" s="91">
        <f t="shared" si="47"/>
        <v>25.013333333333332</v>
      </c>
      <c r="AQ32" s="100">
        <f t="shared" si="48"/>
        <v>450.2</v>
      </c>
      <c r="AR32" s="100">
        <f t="shared" si="48"/>
        <v>506.5</v>
      </c>
      <c r="AS32" s="94">
        <v>378.8</v>
      </c>
      <c r="AT32" s="91">
        <f t="shared" si="49"/>
        <v>25.253333333333334</v>
      </c>
      <c r="AU32" s="91">
        <v>371.2</v>
      </c>
      <c r="AV32" s="91">
        <f t="shared" si="50"/>
        <v>24.746666666666666</v>
      </c>
      <c r="AW32" s="33">
        <f t="shared" si="51"/>
        <v>366.3</v>
      </c>
      <c r="AX32" s="91">
        <v>24.422999999999998</v>
      </c>
    </row>
    <row r="33" spans="1:50" s="36" customFormat="1" x14ac:dyDescent="0.2">
      <c r="A33" s="89">
        <v>2973</v>
      </c>
      <c r="B33" s="37" t="s">
        <v>57</v>
      </c>
      <c r="C33" s="37">
        <v>20</v>
      </c>
      <c r="D33" s="38">
        <f t="shared" si="32"/>
        <v>751.3</v>
      </c>
      <c r="E33" s="31">
        <v>37.564</v>
      </c>
      <c r="F33" s="94">
        <v>483.9</v>
      </c>
      <c r="G33" s="31">
        <f t="shared" si="33"/>
        <v>24.195</v>
      </c>
      <c r="H33" s="94">
        <f t="shared" si="34"/>
        <v>497.9</v>
      </c>
      <c r="I33" s="91">
        <f t="shared" si="35"/>
        <v>24.895</v>
      </c>
      <c r="J33" s="97">
        <f t="shared" si="36"/>
        <v>547.70000000000005</v>
      </c>
      <c r="K33" s="97">
        <f t="shared" si="36"/>
        <v>672.2</v>
      </c>
      <c r="L33" s="97">
        <f t="shared" si="36"/>
        <v>746.9</v>
      </c>
      <c r="M33" s="97">
        <f t="shared" si="36"/>
        <v>995.8</v>
      </c>
      <c r="N33" s="97">
        <f t="shared" si="36"/>
        <v>1070.5</v>
      </c>
      <c r="O33" s="94">
        <v>478.1</v>
      </c>
      <c r="P33" s="91">
        <f t="shared" si="52"/>
        <v>23.905000000000001</v>
      </c>
      <c r="Q33" s="97">
        <f t="shared" si="38"/>
        <v>621.5</v>
      </c>
      <c r="R33" s="97">
        <f t="shared" si="38"/>
        <v>717.2</v>
      </c>
      <c r="S33" s="94">
        <v>445.4</v>
      </c>
      <c r="T33" s="31">
        <f t="shared" si="39"/>
        <v>22.27</v>
      </c>
      <c r="U33" s="94">
        <f t="shared" si="40"/>
        <v>469.9</v>
      </c>
      <c r="V33" s="31">
        <f t="shared" si="41"/>
        <v>23.494999999999997</v>
      </c>
      <c r="W33" s="100">
        <f t="shared" si="42"/>
        <v>516.9</v>
      </c>
      <c r="X33" s="100">
        <f t="shared" si="42"/>
        <v>643.79999999999995</v>
      </c>
      <c r="Y33" s="100">
        <f t="shared" si="42"/>
        <v>761.2</v>
      </c>
      <c r="Z33" s="100">
        <f t="shared" si="42"/>
        <v>690.8</v>
      </c>
      <c r="AA33" s="100">
        <f t="shared" si="42"/>
        <v>1019.7</v>
      </c>
      <c r="AB33" s="100">
        <f t="shared" si="42"/>
        <v>1409.7</v>
      </c>
      <c r="AC33" s="33">
        <v>477.3</v>
      </c>
      <c r="AD33" s="91">
        <f t="shared" si="53"/>
        <v>23.865000000000002</v>
      </c>
      <c r="AE33" s="100">
        <f t="shared" si="43"/>
        <v>787.5</v>
      </c>
      <c r="AF33" s="100">
        <f t="shared" si="43"/>
        <v>1002.3</v>
      </c>
      <c r="AG33" s="100">
        <f t="shared" si="43"/>
        <v>1431.9</v>
      </c>
      <c r="AH33" s="33">
        <v>480.1</v>
      </c>
      <c r="AI33" s="91">
        <f t="shared" si="44"/>
        <v>24.005000000000003</v>
      </c>
      <c r="AJ33" s="33">
        <v>624.1</v>
      </c>
      <c r="AK33" s="91">
        <f t="shared" si="54"/>
        <v>31.205000000000002</v>
      </c>
      <c r="AL33" s="33">
        <f t="shared" si="45"/>
        <v>494</v>
      </c>
      <c r="AM33" s="91">
        <v>24.698</v>
      </c>
      <c r="AN33" s="100">
        <f t="shared" si="46"/>
        <v>741</v>
      </c>
      <c r="AO33" s="33">
        <v>500.6</v>
      </c>
      <c r="AP33" s="91">
        <f t="shared" si="47"/>
        <v>25.03</v>
      </c>
      <c r="AQ33" s="100">
        <f t="shared" si="48"/>
        <v>600.70000000000005</v>
      </c>
      <c r="AR33" s="100">
        <f t="shared" si="48"/>
        <v>675.8</v>
      </c>
      <c r="AS33" s="94">
        <v>505</v>
      </c>
      <c r="AT33" s="91">
        <f t="shared" si="49"/>
        <v>25.25</v>
      </c>
      <c r="AU33" s="91">
        <v>494.9</v>
      </c>
      <c r="AV33" s="91">
        <f t="shared" si="50"/>
        <v>24.744999999999997</v>
      </c>
      <c r="AW33" s="33">
        <f t="shared" si="51"/>
        <v>488.5</v>
      </c>
      <c r="AX33" s="91">
        <v>24.422999999999998</v>
      </c>
    </row>
    <row r="34" spans="1:50" s="36" customFormat="1" x14ac:dyDescent="0.2">
      <c r="A34" s="89">
        <v>2974</v>
      </c>
      <c r="B34" s="37" t="s">
        <v>53</v>
      </c>
      <c r="C34" s="37">
        <v>40</v>
      </c>
      <c r="D34" s="38">
        <f t="shared" si="32"/>
        <v>1502.6</v>
      </c>
      <c r="E34" s="31">
        <v>37.564</v>
      </c>
      <c r="F34" s="94">
        <v>944.6</v>
      </c>
      <c r="G34" s="31">
        <f t="shared" si="33"/>
        <v>23.615000000000002</v>
      </c>
      <c r="H34" s="94">
        <f t="shared" si="34"/>
        <v>972.1</v>
      </c>
      <c r="I34" s="91">
        <f t="shared" si="35"/>
        <v>24.302500000000002</v>
      </c>
      <c r="J34" s="97">
        <f t="shared" si="36"/>
        <v>1069.3</v>
      </c>
      <c r="K34" s="97">
        <f t="shared" si="36"/>
        <v>1312.3</v>
      </c>
      <c r="L34" s="97">
        <f t="shared" si="36"/>
        <v>1458.2</v>
      </c>
      <c r="M34" s="97">
        <f t="shared" si="36"/>
        <v>1944.2</v>
      </c>
      <c r="N34" s="97">
        <f t="shared" si="36"/>
        <v>2090</v>
      </c>
      <c r="O34" s="94">
        <v>955.8</v>
      </c>
      <c r="P34" s="91">
        <f t="shared" si="52"/>
        <v>23.895</v>
      </c>
      <c r="Q34" s="97">
        <f t="shared" si="38"/>
        <v>1242.5</v>
      </c>
      <c r="R34" s="97">
        <f t="shared" si="38"/>
        <v>1433.7</v>
      </c>
      <c r="S34" s="94">
        <v>890.9</v>
      </c>
      <c r="T34" s="31">
        <f t="shared" si="39"/>
        <v>22.272500000000001</v>
      </c>
      <c r="U34" s="94">
        <f t="shared" si="40"/>
        <v>939.9</v>
      </c>
      <c r="V34" s="31">
        <f t="shared" si="41"/>
        <v>23.497499999999999</v>
      </c>
      <c r="W34" s="100">
        <f t="shared" si="42"/>
        <v>1033.9000000000001</v>
      </c>
      <c r="X34" s="100">
        <f t="shared" si="42"/>
        <v>1287.7</v>
      </c>
      <c r="Y34" s="100">
        <f t="shared" si="42"/>
        <v>1522.6</v>
      </c>
      <c r="Z34" s="100">
        <f t="shared" si="42"/>
        <v>1381.7</v>
      </c>
      <c r="AA34" s="100">
        <f t="shared" si="42"/>
        <v>2039.6</v>
      </c>
      <c r="AB34" s="100">
        <f t="shared" si="42"/>
        <v>2819.7</v>
      </c>
      <c r="AC34" s="33">
        <v>954.1</v>
      </c>
      <c r="AD34" s="91">
        <f t="shared" si="53"/>
        <v>23.852499999999999</v>
      </c>
      <c r="AE34" s="100">
        <f t="shared" si="43"/>
        <v>1574.3</v>
      </c>
      <c r="AF34" s="100">
        <f t="shared" si="43"/>
        <v>2003.6</v>
      </c>
      <c r="AG34" s="100">
        <f t="shared" si="43"/>
        <v>2862.3</v>
      </c>
      <c r="AH34" s="33">
        <v>959.9</v>
      </c>
      <c r="AI34" s="91">
        <f t="shared" si="44"/>
        <v>23.997499999999999</v>
      </c>
      <c r="AJ34" s="33">
        <v>1247.9000000000001</v>
      </c>
      <c r="AK34" s="91">
        <f t="shared" si="54"/>
        <v>31.197500000000002</v>
      </c>
      <c r="AL34" s="33">
        <f t="shared" si="45"/>
        <v>987.9</v>
      </c>
      <c r="AM34" s="91">
        <v>24.698</v>
      </c>
      <c r="AN34" s="100">
        <f t="shared" si="46"/>
        <v>1481.9</v>
      </c>
      <c r="AO34" s="33">
        <v>1000.9</v>
      </c>
      <c r="AP34" s="91">
        <f t="shared" si="47"/>
        <v>25.022500000000001</v>
      </c>
      <c r="AQ34" s="100">
        <f t="shared" si="48"/>
        <v>1201.0999999999999</v>
      </c>
      <c r="AR34" s="100">
        <f t="shared" si="48"/>
        <v>1351.2</v>
      </c>
      <c r="AS34" s="94">
        <v>1009.9</v>
      </c>
      <c r="AT34" s="91">
        <f t="shared" si="49"/>
        <v>25.247499999999999</v>
      </c>
      <c r="AU34" s="91">
        <v>989.9</v>
      </c>
      <c r="AV34" s="91">
        <f t="shared" si="50"/>
        <v>24.747499999999999</v>
      </c>
      <c r="AW34" s="33">
        <f t="shared" si="51"/>
        <v>976.9</v>
      </c>
      <c r="AX34" s="91">
        <v>24.422999999999998</v>
      </c>
    </row>
    <row r="35" spans="1:50" s="36" customFormat="1" x14ac:dyDescent="0.2">
      <c r="A35" s="89">
        <v>2975</v>
      </c>
      <c r="B35" s="37" t="s">
        <v>54</v>
      </c>
      <c r="C35" s="37">
        <v>60</v>
      </c>
      <c r="D35" s="38">
        <f t="shared" si="32"/>
        <v>2253.8000000000002</v>
      </c>
      <c r="E35" s="31">
        <v>37.564</v>
      </c>
      <c r="F35" s="94">
        <v>1417.2</v>
      </c>
      <c r="G35" s="31">
        <f t="shared" si="33"/>
        <v>23.62</v>
      </c>
      <c r="H35" s="94">
        <f t="shared" si="34"/>
        <v>1458.4</v>
      </c>
      <c r="I35" s="91">
        <f t="shared" si="35"/>
        <v>24.306666666666668</v>
      </c>
      <c r="J35" s="97">
        <f t="shared" si="36"/>
        <v>1604.2</v>
      </c>
      <c r="K35" s="97">
        <f t="shared" si="36"/>
        <v>1968.8</v>
      </c>
      <c r="L35" s="97">
        <f t="shared" si="36"/>
        <v>2187.6</v>
      </c>
      <c r="M35" s="97">
        <f t="shared" si="36"/>
        <v>2916.8</v>
      </c>
      <c r="N35" s="97">
        <f t="shared" si="36"/>
        <v>3135.6</v>
      </c>
      <c r="O35" s="94">
        <v>1434.1</v>
      </c>
      <c r="P35" s="91">
        <f t="shared" si="52"/>
        <v>23.901666666666664</v>
      </c>
      <c r="Q35" s="97">
        <f t="shared" si="38"/>
        <v>1864.3</v>
      </c>
      <c r="R35" s="97">
        <f t="shared" si="38"/>
        <v>2151.1999999999998</v>
      </c>
      <c r="S35" s="94">
        <v>1336.1</v>
      </c>
      <c r="T35" s="31">
        <f t="shared" si="39"/>
        <v>22.268333333333331</v>
      </c>
      <c r="U35" s="94">
        <f t="shared" si="40"/>
        <v>1409.6</v>
      </c>
      <c r="V35" s="31">
        <f t="shared" si="41"/>
        <v>23.493333333333332</v>
      </c>
      <c r="W35" s="100">
        <f t="shared" si="42"/>
        <v>1550.6</v>
      </c>
      <c r="X35" s="100">
        <f t="shared" si="42"/>
        <v>1931.2</v>
      </c>
      <c r="Y35" s="100">
        <f t="shared" si="42"/>
        <v>2283.6</v>
      </c>
      <c r="Z35" s="100">
        <f t="shared" si="42"/>
        <v>2072.1</v>
      </c>
      <c r="AA35" s="100">
        <f t="shared" si="42"/>
        <v>3058.8</v>
      </c>
      <c r="AB35" s="100">
        <f t="shared" si="42"/>
        <v>4228.8</v>
      </c>
      <c r="AC35" s="33">
        <v>1431.2</v>
      </c>
      <c r="AD35" s="91">
        <f t="shared" si="53"/>
        <v>23.853333333333335</v>
      </c>
      <c r="AE35" s="100">
        <f t="shared" si="43"/>
        <v>2361.5</v>
      </c>
      <c r="AF35" s="100">
        <f t="shared" si="43"/>
        <v>3005.5</v>
      </c>
      <c r="AG35" s="100">
        <f t="shared" si="43"/>
        <v>4293.6000000000004</v>
      </c>
      <c r="AH35" s="33">
        <v>1439.9</v>
      </c>
      <c r="AI35" s="91">
        <f t="shared" si="44"/>
        <v>23.998333333333335</v>
      </c>
      <c r="AJ35" s="33">
        <v>1871.8</v>
      </c>
      <c r="AK35" s="91">
        <f t="shared" si="54"/>
        <v>31.196666666666665</v>
      </c>
      <c r="AL35" s="33">
        <f t="shared" si="45"/>
        <v>1481.9</v>
      </c>
      <c r="AM35" s="91">
        <v>24.698</v>
      </c>
      <c r="AN35" s="100">
        <f t="shared" si="46"/>
        <v>2222.9</v>
      </c>
      <c r="AO35" s="33">
        <v>1501.7</v>
      </c>
      <c r="AP35" s="91">
        <f t="shared" si="47"/>
        <v>25.028333333333332</v>
      </c>
      <c r="AQ35" s="100">
        <f t="shared" si="48"/>
        <v>1802</v>
      </c>
      <c r="AR35" s="100">
        <f t="shared" si="48"/>
        <v>2027.3</v>
      </c>
      <c r="AS35" s="94">
        <v>1514.8</v>
      </c>
      <c r="AT35" s="91">
        <f t="shared" si="49"/>
        <v>25.246666666666666</v>
      </c>
      <c r="AU35" s="91">
        <v>1484</v>
      </c>
      <c r="AV35" s="91">
        <f t="shared" si="50"/>
        <v>24.733333333333334</v>
      </c>
      <c r="AW35" s="33">
        <f t="shared" si="51"/>
        <v>1465.4</v>
      </c>
      <c r="AX35" s="91">
        <v>24.422999999999998</v>
      </c>
    </row>
    <row r="36" spans="1:50" x14ac:dyDescent="0.2">
      <c r="A36" s="39"/>
      <c r="B36" s="40"/>
      <c r="C36" s="40"/>
      <c r="D36" s="41"/>
      <c r="E36" s="101"/>
      <c r="F36" s="101"/>
      <c r="G36" s="101"/>
      <c r="H36" s="102"/>
      <c r="I36" s="101"/>
      <c r="J36" s="107"/>
      <c r="K36" s="107"/>
      <c r="L36" s="108"/>
      <c r="M36" s="108"/>
      <c r="N36" s="108"/>
      <c r="O36" s="102"/>
      <c r="P36" s="101"/>
      <c r="Q36" s="107"/>
      <c r="R36" s="107"/>
      <c r="S36" s="103"/>
      <c r="T36" s="104"/>
      <c r="U36" s="103"/>
      <c r="V36" s="104"/>
      <c r="W36" s="109"/>
      <c r="X36" s="109"/>
      <c r="Y36" s="109"/>
      <c r="Z36" s="109"/>
      <c r="AA36" s="109"/>
      <c r="AB36" s="109"/>
      <c r="AC36" s="102"/>
      <c r="AD36" s="102"/>
      <c r="AE36" s="110"/>
      <c r="AF36" s="110"/>
      <c r="AG36" s="110"/>
      <c r="AH36" s="105"/>
      <c r="AI36" s="104"/>
      <c r="AJ36" s="105"/>
      <c r="AK36" s="104"/>
      <c r="AL36" s="106"/>
      <c r="AM36" s="107"/>
      <c r="AN36" s="110"/>
      <c r="AO36" s="102"/>
      <c r="AP36" s="102"/>
      <c r="AQ36" s="110"/>
      <c r="AR36" s="110"/>
      <c r="AS36" s="102"/>
      <c r="AT36" s="102"/>
      <c r="AU36" s="102"/>
      <c r="AV36" s="102"/>
      <c r="AW36" s="106"/>
      <c r="AX36" s="107"/>
    </row>
    <row r="37" spans="1:50" x14ac:dyDescent="0.2">
      <c r="A37" s="150" t="s">
        <v>25</v>
      </c>
      <c r="B37" s="42"/>
      <c r="C37" s="43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4"/>
      <c r="T37" s="45"/>
      <c r="U37" s="44"/>
      <c r="V37" s="45"/>
      <c r="W37" s="42"/>
      <c r="X37" s="42"/>
      <c r="Y37" s="42"/>
      <c r="Z37" s="42"/>
      <c r="AA37" s="42"/>
      <c r="AB37" s="42"/>
      <c r="AC37" s="44"/>
      <c r="AD37" s="45"/>
      <c r="AE37" s="45"/>
      <c r="AF37" s="45"/>
      <c r="AG37" s="45"/>
      <c r="AH37" s="46"/>
      <c r="AI37" s="45"/>
      <c r="AJ37" s="46"/>
      <c r="AK37" s="45"/>
      <c r="AL37" s="45"/>
      <c r="AM37" s="45"/>
      <c r="AN37" s="45"/>
      <c r="AO37" s="44"/>
      <c r="AP37" s="45"/>
      <c r="AQ37" s="45"/>
      <c r="AR37" s="45"/>
      <c r="AS37" s="44"/>
      <c r="AT37" s="45"/>
      <c r="AU37" s="45"/>
      <c r="AV37" s="45"/>
      <c r="AW37" s="45"/>
      <c r="AX37" s="47"/>
    </row>
    <row r="38" spans="1:50" x14ac:dyDescent="0.2">
      <c r="A38" s="151"/>
      <c r="B38" s="48"/>
      <c r="C38" s="48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49"/>
      <c r="T38" s="50"/>
      <c r="U38" s="49"/>
      <c r="V38" s="50"/>
      <c r="W38" s="48"/>
      <c r="X38" s="48"/>
      <c r="Y38" s="48"/>
      <c r="Z38" s="48"/>
      <c r="AA38" s="48"/>
      <c r="AB38" s="48"/>
      <c r="AC38" s="49"/>
      <c r="AD38" s="50"/>
      <c r="AE38" s="50"/>
      <c r="AF38" s="50"/>
      <c r="AG38" s="50"/>
      <c r="AH38" s="51"/>
      <c r="AI38" s="50"/>
      <c r="AJ38" s="51"/>
      <c r="AK38" s="50"/>
      <c r="AL38" s="50"/>
      <c r="AM38" s="50"/>
      <c r="AN38" s="50"/>
      <c r="AO38" s="49"/>
      <c r="AP38" s="50"/>
      <c r="AQ38" s="50"/>
      <c r="AR38" s="50"/>
      <c r="AS38" s="49"/>
      <c r="AT38" s="50"/>
      <c r="AU38" s="50"/>
      <c r="AV38" s="50"/>
      <c r="AW38" s="50"/>
      <c r="AX38" s="52"/>
    </row>
    <row r="39" spans="1:50" x14ac:dyDescent="0.2">
      <c r="A39" s="144" t="s">
        <v>99</v>
      </c>
      <c r="B39" s="145"/>
      <c r="C39" s="145"/>
      <c r="D39" s="145"/>
      <c r="E39" s="145"/>
      <c r="F39" s="145"/>
      <c r="G39" s="145"/>
      <c r="H39" s="53"/>
      <c r="I39" s="53"/>
      <c r="J39" s="146"/>
      <c r="K39" s="146"/>
      <c r="L39" s="146"/>
      <c r="M39" s="146"/>
      <c r="N39" s="146"/>
      <c r="O39" s="53"/>
      <c r="P39" s="53"/>
      <c r="Q39" s="146"/>
      <c r="R39" s="146"/>
      <c r="S39" s="53"/>
      <c r="T39" s="53"/>
      <c r="U39" s="53"/>
      <c r="V39" s="53"/>
      <c r="W39" s="48"/>
      <c r="X39" s="48"/>
      <c r="Y39" s="48"/>
      <c r="Z39" s="48"/>
      <c r="AA39" s="48"/>
      <c r="AB39" s="48"/>
      <c r="AC39" s="53"/>
      <c r="AD39" s="53"/>
      <c r="AE39" s="50"/>
      <c r="AF39" s="50"/>
      <c r="AG39" s="50"/>
      <c r="AH39" s="53"/>
      <c r="AI39" s="53"/>
      <c r="AJ39" s="53"/>
      <c r="AK39" s="53"/>
      <c r="AL39" s="53"/>
      <c r="AM39" s="53"/>
      <c r="AN39" s="50"/>
      <c r="AO39" s="53"/>
      <c r="AP39" s="53"/>
      <c r="AQ39" s="50"/>
      <c r="AR39" s="50"/>
      <c r="AS39" s="147"/>
      <c r="AT39" s="53"/>
      <c r="AU39" s="53"/>
      <c r="AV39" s="53"/>
      <c r="AW39" s="53"/>
      <c r="AX39" s="148"/>
    </row>
    <row r="40" spans="1:50" x14ac:dyDescent="0.2">
      <c r="A40" s="149" t="s">
        <v>101</v>
      </c>
      <c r="B40" s="145"/>
      <c r="C40" s="145"/>
      <c r="D40" s="145"/>
      <c r="E40" s="145"/>
      <c r="F40" s="145"/>
      <c r="G40" s="145"/>
      <c r="H40" s="53"/>
      <c r="I40" s="53"/>
      <c r="J40" s="146"/>
      <c r="K40" s="146"/>
      <c r="L40" s="146"/>
      <c r="M40" s="146"/>
      <c r="N40" s="146"/>
      <c r="O40" s="53"/>
      <c r="P40" s="53"/>
      <c r="Q40" s="146"/>
      <c r="R40" s="146"/>
      <c r="S40" s="53"/>
      <c r="T40" s="53"/>
      <c r="U40" s="53"/>
      <c r="V40" s="53"/>
      <c r="W40" s="48"/>
      <c r="X40" s="48"/>
      <c r="Y40" s="48"/>
      <c r="Z40" s="48"/>
      <c r="AA40" s="48"/>
      <c r="AB40" s="48"/>
      <c r="AC40" s="53"/>
      <c r="AD40" s="53"/>
      <c r="AE40" s="50"/>
      <c r="AF40" s="50"/>
      <c r="AG40" s="50"/>
      <c r="AH40" s="53"/>
      <c r="AI40" s="53"/>
      <c r="AJ40" s="53"/>
      <c r="AK40" s="53"/>
      <c r="AL40" s="53"/>
      <c r="AM40" s="53"/>
      <c r="AN40" s="50"/>
      <c r="AO40" s="53"/>
      <c r="AP40" s="53"/>
      <c r="AQ40" s="50"/>
      <c r="AR40" s="50"/>
      <c r="AS40" s="147"/>
      <c r="AT40" s="53"/>
      <c r="AU40" s="53"/>
      <c r="AV40" s="53"/>
      <c r="AW40" s="53"/>
      <c r="AX40" s="148"/>
    </row>
    <row r="41" spans="1:50" x14ac:dyDescent="0.2">
      <c r="A41" s="144" t="s">
        <v>35</v>
      </c>
      <c r="B41" s="53"/>
      <c r="C41" s="48"/>
      <c r="D41" s="49"/>
      <c r="E41" s="50"/>
      <c r="F41" s="50"/>
      <c r="G41" s="50"/>
      <c r="H41" s="50"/>
      <c r="I41" s="50"/>
      <c r="J41" s="146"/>
      <c r="K41" s="146"/>
      <c r="L41" s="146"/>
      <c r="M41" s="146"/>
      <c r="N41" s="146"/>
      <c r="O41" s="50"/>
      <c r="P41" s="50"/>
      <c r="Q41" s="146"/>
      <c r="R41" s="146"/>
      <c r="S41" s="49"/>
      <c r="T41" s="50"/>
      <c r="U41" s="49"/>
      <c r="V41" s="50"/>
      <c r="W41" s="48"/>
      <c r="X41" s="48"/>
      <c r="Y41" s="48"/>
      <c r="Z41" s="48"/>
      <c r="AA41" s="48"/>
      <c r="AB41" s="48"/>
      <c r="AC41" s="49"/>
      <c r="AD41" s="50"/>
      <c r="AE41" s="50"/>
      <c r="AF41" s="50"/>
      <c r="AG41" s="50"/>
      <c r="AH41" s="51"/>
      <c r="AI41" s="50"/>
      <c r="AJ41" s="51"/>
      <c r="AK41" s="50"/>
      <c r="AL41" s="50"/>
      <c r="AM41" s="50"/>
      <c r="AN41" s="50"/>
      <c r="AO41" s="49"/>
      <c r="AP41" s="50"/>
      <c r="AQ41" s="50"/>
      <c r="AR41" s="50"/>
      <c r="AS41" s="49"/>
      <c r="AT41" s="50"/>
      <c r="AU41" s="50"/>
      <c r="AV41" s="50"/>
      <c r="AW41" s="50"/>
      <c r="AX41" s="52"/>
    </row>
    <row r="42" spans="1:50" x14ac:dyDescent="0.2">
      <c r="A42" s="144" t="s">
        <v>36</v>
      </c>
      <c r="B42" s="53"/>
      <c r="C42" s="48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49"/>
      <c r="T42" s="50"/>
      <c r="U42" s="49"/>
      <c r="V42" s="50"/>
      <c r="W42" s="48"/>
      <c r="X42" s="48"/>
      <c r="Y42" s="48"/>
      <c r="Z42" s="48"/>
      <c r="AA42" s="48"/>
      <c r="AB42" s="48"/>
      <c r="AC42" s="49"/>
      <c r="AD42" s="50"/>
      <c r="AE42" s="50"/>
      <c r="AF42" s="50"/>
      <c r="AG42" s="50"/>
      <c r="AH42" s="51"/>
      <c r="AI42" s="50"/>
      <c r="AJ42" s="51"/>
      <c r="AK42" s="50"/>
      <c r="AL42" s="50"/>
      <c r="AM42" s="50"/>
      <c r="AN42" s="50"/>
      <c r="AO42" s="49"/>
      <c r="AP42" s="50"/>
      <c r="AQ42" s="50"/>
      <c r="AR42" s="50"/>
      <c r="AS42" s="49"/>
      <c r="AT42" s="50"/>
      <c r="AU42" s="50"/>
      <c r="AV42" s="50"/>
      <c r="AW42" s="50"/>
      <c r="AX42" s="52"/>
    </row>
    <row r="43" spans="1:50" x14ac:dyDescent="0.2">
      <c r="A43" s="144" t="s">
        <v>105</v>
      </c>
      <c r="B43" s="53"/>
      <c r="C43" s="48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49"/>
      <c r="T43" s="50"/>
      <c r="U43" s="49"/>
      <c r="V43" s="50"/>
      <c r="W43" s="48"/>
      <c r="X43" s="48"/>
      <c r="Y43" s="48"/>
      <c r="Z43" s="48"/>
      <c r="AA43" s="48"/>
      <c r="AB43" s="48"/>
      <c r="AC43" s="49"/>
      <c r="AD43" s="50"/>
      <c r="AE43" s="50"/>
      <c r="AF43" s="50"/>
      <c r="AG43" s="50"/>
      <c r="AH43" s="51"/>
      <c r="AI43" s="50"/>
      <c r="AJ43" s="51"/>
      <c r="AK43" s="50"/>
      <c r="AL43" s="50"/>
      <c r="AM43" s="50"/>
      <c r="AN43" s="50"/>
      <c r="AO43" s="49"/>
      <c r="AP43" s="50"/>
      <c r="AQ43" s="50"/>
      <c r="AR43" s="50"/>
      <c r="AS43" s="49"/>
      <c r="AT43" s="50"/>
      <c r="AU43" s="50"/>
      <c r="AV43" s="50"/>
      <c r="AW43" s="50"/>
      <c r="AX43" s="52"/>
    </row>
    <row r="44" spans="1:50" x14ac:dyDescent="0.2">
      <c r="A44" s="144" t="s">
        <v>111</v>
      </c>
      <c r="B44" s="53"/>
      <c r="C44" s="48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49"/>
      <c r="T44" s="50"/>
      <c r="U44" s="49"/>
      <c r="V44" s="50"/>
      <c r="W44" s="48"/>
      <c r="X44" s="48"/>
      <c r="Y44" s="48"/>
      <c r="Z44" s="48"/>
      <c r="AA44" s="48"/>
      <c r="AB44" s="48"/>
      <c r="AC44" s="49"/>
      <c r="AD44" s="50"/>
      <c r="AE44" s="50"/>
      <c r="AF44" s="50"/>
      <c r="AG44" s="50"/>
      <c r="AH44" s="51"/>
      <c r="AI44" s="50"/>
      <c r="AJ44" s="51"/>
      <c r="AK44" s="50"/>
      <c r="AL44" s="50"/>
      <c r="AM44" s="50"/>
      <c r="AN44" s="50"/>
      <c r="AO44" s="49"/>
      <c r="AP44" s="50"/>
      <c r="AQ44" s="50"/>
      <c r="AR44" s="50"/>
      <c r="AS44" s="49"/>
      <c r="AT44" s="50"/>
      <c r="AU44" s="50"/>
      <c r="AV44" s="50"/>
      <c r="AW44" s="50"/>
      <c r="AX44" s="52"/>
    </row>
    <row r="45" spans="1:50" x14ac:dyDescent="0.2">
      <c r="A45" s="144" t="s">
        <v>110</v>
      </c>
      <c r="B45" s="53"/>
      <c r="C45" s="48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50"/>
      <c r="U45" s="49"/>
      <c r="V45" s="50"/>
      <c r="W45" s="48"/>
      <c r="X45" s="48"/>
      <c r="Y45" s="48"/>
      <c r="Z45" s="48"/>
      <c r="AA45" s="48"/>
      <c r="AB45" s="48"/>
      <c r="AC45" s="49"/>
      <c r="AD45" s="50"/>
      <c r="AE45" s="50"/>
      <c r="AF45" s="50"/>
      <c r="AG45" s="50"/>
      <c r="AH45" s="51"/>
      <c r="AI45" s="50"/>
      <c r="AJ45" s="51"/>
      <c r="AK45" s="50"/>
      <c r="AL45" s="50"/>
      <c r="AM45" s="50"/>
      <c r="AN45" s="50"/>
      <c r="AO45" s="49"/>
      <c r="AP45" s="50"/>
      <c r="AQ45" s="50"/>
      <c r="AR45" s="50"/>
      <c r="AS45" s="49"/>
      <c r="AT45" s="50"/>
      <c r="AU45" s="50"/>
      <c r="AV45" s="50"/>
      <c r="AW45" s="50"/>
      <c r="AX45" s="52"/>
    </row>
    <row r="46" spans="1:50" x14ac:dyDescent="0.2">
      <c r="A46" s="144" t="s">
        <v>112</v>
      </c>
      <c r="B46" s="53"/>
      <c r="C46" s="48"/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49"/>
      <c r="T46" s="50"/>
      <c r="U46" s="49"/>
      <c r="V46" s="50"/>
      <c r="W46" s="48"/>
      <c r="X46" s="48"/>
      <c r="Y46" s="48"/>
      <c r="Z46" s="48"/>
      <c r="AA46" s="48"/>
      <c r="AB46" s="48"/>
      <c r="AC46" s="49"/>
      <c r="AD46" s="50"/>
      <c r="AE46" s="50"/>
      <c r="AF46" s="50"/>
      <c r="AG46" s="50"/>
      <c r="AH46" s="51"/>
      <c r="AI46" s="50"/>
      <c r="AJ46" s="51"/>
      <c r="AK46" s="50"/>
      <c r="AL46" s="50"/>
      <c r="AM46" s="50"/>
      <c r="AN46" s="50"/>
      <c r="AO46" s="49"/>
      <c r="AP46" s="50"/>
      <c r="AQ46" s="50"/>
      <c r="AR46" s="50"/>
      <c r="AS46" s="49"/>
      <c r="AT46" s="50"/>
      <c r="AU46" s="50"/>
      <c r="AV46" s="50"/>
      <c r="AW46" s="50"/>
      <c r="AX46" s="52"/>
    </row>
    <row r="47" spans="1:50" x14ac:dyDescent="0.2">
      <c r="A47" s="144" t="s">
        <v>58</v>
      </c>
      <c r="B47" s="53"/>
      <c r="C47" s="48"/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49"/>
      <c r="T47" s="50"/>
      <c r="U47" s="49"/>
      <c r="V47" s="50"/>
      <c r="W47" s="48"/>
      <c r="X47" s="48"/>
      <c r="Y47" s="48"/>
      <c r="Z47" s="48"/>
      <c r="AA47" s="48"/>
      <c r="AB47" s="48"/>
      <c r="AC47" s="49"/>
      <c r="AD47" s="50"/>
      <c r="AE47" s="50"/>
      <c r="AF47" s="50"/>
      <c r="AG47" s="50"/>
      <c r="AH47" s="51"/>
      <c r="AI47" s="50"/>
      <c r="AJ47" s="51"/>
      <c r="AK47" s="50"/>
      <c r="AL47" s="50"/>
      <c r="AM47" s="50"/>
      <c r="AN47" s="50"/>
      <c r="AO47" s="49"/>
      <c r="AP47" s="50"/>
      <c r="AQ47" s="50"/>
      <c r="AR47" s="50"/>
      <c r="AS47" s="49"/>
      <c r="AT47" s="50"/>
      <c r="AU47" s="50"/>
      <c r="AV47" s="50"/>
      <c r="AW47" s="50"/>
      <c r="AX47" s="52"/>
    </row>
    <row r="48" spans="1:50" x14ac:dyDescent="0.2">
      <c r="A48" s="143" t="s">
        <v>102</v>
      </c>
      <c r="B48" s="55"/>
      <c r="C48" s="55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6"/>
      <c r="T48" s="57"/>
      <c r="U48" s="56"/>
      <c r="V48" s="57"/>
      <c r="W48" s="55"/>
      <c r="X48" s="55"/>
      <c r="Y48" s="55"/>
      <c r="Z48" s="55"/>
      <c r="AA48" s="55"/>
      <c r="AB48" s="55"/>
      <c r="AC48" s="56"/>
      <c r="AD48" s="57"/>
      <c r="AE48" s="57"/>
      <c r="AF48" s="57"/>
      <c r="AG48" s="57"/>
      <c r="AH48" s="58"/>
      <c r="AI48" s="57"/>
      <c r="AJ48" s="58"/>
      <c r="AK48" s="57"/>
      <c r="AL48" s="57"/>
      <c r="AM48" s="57"/>
      <c r="AN48" s="57"/>
      <c r="AO48" s="56"/>
      <c r="AP48" s="57"/>
      <c r="AQ48" s="57"/>
      <c r="AR48" s="57"/>
      <c r="AS48" s="56"/>
      <c r="AT48" s="57"/>
      <c r="AU48" s="57"/>
      <c r="AV48" s="57"/>
      <c r="AW48" s="57"/>
      <c r="AX48" s="59"/>
    </row>
    <row r="49" spans="1:50" x14ac:dyDescent="0.2">
      <c r="A49" s="144" t="s">
        <v>34</v>
      </c>
      <c r="B49" s="48"/>
      <c r="C49" s="48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49"/>
      <c r="T49" s="50"/>
      <c r="U49" s="49"/>
      <c r="V49" s="50"/>
      <c r="W49" s="48"/>
      <c r="X49" s="48"/>
      <c r="Y49" s="48"/>
      <c r="Z49" s="48"/>
      <c r="AA49" s="48"/>
      <c r="AB49" s="48"/>
      <c r="AC49" s="49"/>
      <c r="AD49" s="50"/>
      <c r="AE49" s="50"/>
      <c r="AF49" s="50"/>
      <c r="AG49" s="50"/>
      <c r="AH49" s="51"/>
      <c r="AI49" s="50"/>
      <c r="AJ49" s="51"/>
      <c r="AK49" s="50"/>
      <c r="AL49" s="50"/>
      <c r="AM49" s="50"/>
      <c r="AN49" s="50"/>
      <c r="AO49" s="49"/>
      <c r="AP49" s="50"/>
      <c r="AQ49" s="50"/>
      <c r="AR49" s="50"/>
      <c r="AS49" s="49"/>
      <c r="AT49" s="50"/>
      <c r="AU49" s="50"/>
      <c r="AV49" s="50"/>
      <c r="AW49" s="50"/>
      <c r="AX49" s="52"/>
    </row>
    <row r="50" spans="1:50" x14ac:dyDescent="0.2">
      <c r="A50" s="152" t="s">
        <v>107</v>
      </c>
      <c r="B50" s="55"/>
      <c r="C50" s="55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6"/>
      <c r="T50" s="57"/>
      <c r="U50" s="56"/>
      <c r="V50" s="57"/>
      <c r="W50" s="55"/>
      <c r="X50" s="55"/>
      <c r="Y50" s="55"/>
      <c r="Z50" s="55"/>
      <c r="AA50" s="55"/>
      <c r="AB50" s="55"/>
      <c r="AC50" s="56"/>
      <c r="AD50" s="57"/>
      <c r="AE50" s="57"/>
      <c r="AF50" s="57"/>
      <c r="AG50" s="57"/>
      <c r="AH50" s="58"/>
      <c r="AI50" s="57"/>
      <c r="AJ50" s="58"/>
      <c r="AK50" s="57"/>
      <c r="AL50" s="57"/>
      <c r="AM50" s="57"/>
      <c r="AN50" s="57"/>
      <c r="AO50" s="56"/>
      <c r="AP50" s="57"/>
      <c r="AQ50" s="57"/>
      <c r="AR50" s="57"/>
      <c r="AS50" s="56"/>
      <c r="AT50" s="57"/>
      <c r="AU50" s="57"/>
      <c r="AV50" s="57"/>
      <c r="AW50" s="57"/>
      <c r="AX50" s="59"/>
    </row>
    <row r="51" spans="1:50" x14ac:dyDescent="0.2">
      <c r="A51" s="153" t="s">
        <v>59</v>
      </c>
      <c r="B51" s="55"/>
      <c r="C51" s="55"/>
      <c r="D51" s="56"/>
      <c r="E51" s="57"/>
      <c r="F51" s="57"/>
      <c r="G51" s="57"/>
      <c r="H51" s="56"/>
      <c r="I51" s="57"/>
      <c r="J51" s="57"/>
      <c r="K51" s="57"/>
      <c r="L51" s="57"/>
      <c r="M51" s="57"/>
      <c r="N51" s="57"/>
      <c r="O51" s="56"/>
      <c r="P51" s="57"/>
      <c r="Q51" s="57"/>
      <c r="R51" s="57"/>
      <c r="S51" s="56"/>
      <c r="T51" s="57"/>
      <c r="U51" s="56"/>
      <c r="V51" s="57"/>
      <c r="W51" s="55"/>
      <c r="X51" s="55"/>
      <c r="Y51" s="55"/>
      <c r="Z51" s="55"/>
      <c r="AA51" s="55"/>
      <c r="AB51" s="55"/>
      <c r="AC51" s="56"/>
      <c r="AD51" s="57"/>
      <c r="AE51" s="57"/>
      <c r="AF51" s="57"/>
      <c r="AG51" s="57"/>
      <c r="AH51" s="58"/>
      <c r="AI51" s="57"/>
      <c r="AJ51" s="58"/>
      <c r="AK51" s="57"/>
      <c r="AL51" s="57"/>
      <c r="AM51" s="57"/>
      <c r="AN51" s="57"/>
      <c r="AO51" s="56"/>
      <c r="AP51" s="57"/>
      <c r="AQ51" s="57"/>
      <c r="AR51" s="57"/>
      <c r="AS51" s="56"/>
      <c r="AT51" s="57"/>
      <c r="AU51" s="57"/>
      <c r="AV51" s="57"/>
      <c r="AW51" s="57"/>
      <c r="AX51" s="59"/>
    </row>
    <row r="52" spans="1:50" s="54" customFormat="1" x14ac:dyDescent="0.2">
      <c r="A52" s="154"/>
      <c r="B52" s="60"/>
      <c r="C52" s="60"/>
      <c r="D52" s="61"/>
      <c r="E52" s="62"/>
      <c r="F52" s="62"/>
      <c r="G52" s="62"/>
      <c r="H52" s="61"/>
      <c r="I52" s="62"/>
      <c r="J52" s="62"/>
      <c r="K52" s="62"/>
      <c r="L52" s="62"/>
      <c r="M52" s="62"/>
      <c r="N52" s="62"/>
      <c r="O52" s="61"/>
      <c r="P52" s="62"/>
      <c r="Q52" s="62"/>
      <c r="R52" s="62"/>
      <c r="S52" s="61"/>
      <c r="T52" s="62"/>
      <c r="U52" s="61"/>
      <c r="V52" s="62"/>
      <c r="W52" s="60"/>
      <c r="X52" s="60"/>
      <c r="Y52" s="60"/>
      <c r="Z52" s="60"/>
      <c r="AA52" s="60"/>
      <c r="AB52" s="60"/>
      <c r="AC52" s="61"/>
      <c r="AD52" s="62"/>
      <c r="AE52" s="62"/>
      <c r="AF52" s="62"/>
      <c r="AG52" s="62"/>
      <c r="AH52" s="63"/>
      <c r="AI52" s="62"/>
      <c r="AJ52" s="63"/>
      <c r="AK52" s="62"/>
      <c r="AL52" s="62"/>
      <c r="AM52" s="62"/>
      <c r="AN52" s="62"/>
      <c r="AO52" s="61"/>
      <c r="AP52" s="62"/>
      <c r="AQ52" s="62"/>
      <c r="AR52" s="62"/>
      <c r="AS52" s="61"/>
      <c r="AT52" s="62"/>
      <c r="AU52" s="62"/>
      <c r="AV52" s="62"/>
      <c r="AW52" s="62"/>
      <c r="AX52" s="64"/>
    </row>
    <row r="53" spans="1:50" s="54" customFormat="1" x14ac:dyDescent="0.2">
      <c r="A53" s="65" t="s">
        <v>23</v>
      </c>
      <c r="B53" s="66"/>
      <c r="C53" s="67"/>
      <c r="D53" s="68"/>
      <c r="E53" s="69"/>
      <c r="F53" s="69"/>
      <c r="G53" s="69"/>
      <c r="H53" s="68"/>
      <c r="I53" s="69"/>
      <c r="J53" s="69"/>
      <c r="K53" s="69"/>
      <c r="L53" s="69"/>
      <c r="M53" s="69"/>
      <c r="N53" s="69"/>
      <c r="O53" s="68"/>
      <c r="P53" s="69"/>
      <c r="Q53" s="69"/>
      <c r="R53" s="69"/>
      <c r="S53" s="68"/>
      <c r="T53" s="69"/>
      <c r="U53" s="68"/>
      <c r="V53" s="69"/>
      <c r="W53" s="66"/>
      <c r="X53" s="66"/>
      <c r="Y53" s="66"/>
      <c r="Z53" s="66"/>
      <c r="AA53" s="66"/>
      <c r="AB53" s="66"/>
      <c r="AC53" s="68"/>
      <c r="AD53" s="69"/>
      <c r="AE53" s="69"/>
      <c r="AF53" s="69"/>
      <c r="AG53" s="69"/>
      <c r="AH53" s="70"/>
      <c r="AI53" s="69"/>
      <c r="AJ53" s="70"/>
      <c r="AK53" s="69"/>
      <c r="AL53" s="69"/>
      <c r="AM53" s="69"/>
      <c r="AN53" s="69"/>
      <c r="AO53" s="68"/>
      <c r="AP53" s="69"/>
      <c r="AQ53" s="69"/>
      <c r="AR53" s="69"/>
      <c r="AS53" s="68"/>
      <c r="AT53" s="69"/>
      <c r="AU53" s="69"/>
      <c r="AV53" s="69"/>
      <c r="AW53" s="69"/>
      <c r="AX53" s="71"/>
    </row>
    <row r="54" spans="1:50" x14ac:dyDescent="0.2">
      <c r="A54" s="72" t="s">
        <v>26</v>
      </c>
      <c r="B54" s="73"/>
      <c r="C54" s="73"/>
      <c r="D54" s="73"/>
      <c r="E54" s="73"/>
      <c r="F54" s="73"/>
      <c r="G54" s="73"/>
      <c r="H54" s="93"/>
      <c r="I54" s="73"/>
      <c r="J54" s="73"/>
      <c r="K54" s="73"/>
      <c r="L54" s="73"/>
      <c r="M54" s="73"/>
      <c r="N54" s="73"/>
      <c r="O54" s="9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4"/>
      <c r="AI54" s="73"/>
      <c r="AJ54" s="74"/>
      <c r="AK54" s="73"/>
      <c r="AL54" s="73"/>
      <c r="AM54" s="73"/>
      <c r="AN54" s="73"/>
      <c r="AO54" s="73"/>
      <c r="AP54" s="73"/>
      <c r="AQ54" s="73"/>
      <c r="AR54" s="73"/>
      <c r="AS54" s="93"/>
      <c r="AT54" s="73"/>
      <c r="AU54" s="73"/>
      <c r="AV54" s="73"/>
      <c r="AW54" s="73"/>
      <c r="AX54" s="75"/>
    </row>
    <row r="55" spans="1:50" x14ac:dyDescent="0.2">
      <c r="A55" s="76"/>
      <c r="B55" s="77"/>
      <c r="C55" s="78"/>
      <c r="D55" s="79"/>
      <c r="E55" s="80"/>
      <c r="F55" s="80"/>
      <c r="G55" s="80"/>
      <c r="H55" s="79"/>
      <c r="I55" s="80"/>
      <c r="J55" s="80"/>
      <c r="K55" s="80"/>
      <c r="L55" s="80"/>
      <c r="M55" s="80"/>
      <c r="N55" s="80"/>
      <c r="O55" s="79"/>
      <c r="P55" s="80"/>
      <c r="Q55" s="80"/>
      <c r="R55" s="80"/>
      <c r="S55" s="79"/>
      <c r="T55" s="80"/>
      <c r="U55" s="79"/>
      <c r="V55" s="80"/>
      <c r="W55" s="77"/>
      <c r="X55" s="77"/>
      <c r="Y55" s="77"/>
      <c r="Z55" s="77"/>
      <c r="AA55" s="77"/>
      <c r="AB55" s="77"/>
      <c r="AC55" s="79"/>
      <c r="AD55" s="80"/>
      <c r="AE55" s="80"/>
      <c r="AF55" s="80"/>
      <c r="AG55" s="80"/>
      <c r="AH55" s="81"/>
      <c r="AI55" s="80"/>
      <c r="AJ55" s="81"/>
      <c r="AK55" s="80"/>
      <c r="AL55" s="80"/>
      <c r="AM55" s="80"/>
      <c r="AN55" s="80"/>
      <c r="AO55" s="79"/>
      <c r="AP55" s="80"/>
      <c r="AQ55" s="80"/>
      <c r="AR55" s="80"/>
      <c r="AS55" s="79"/>
      <c r="AT55" s="80"/>
      <c r="AU55" s="80"/>
      <c r="AV55" s="80"/>
      <c r="AW55" s="80"/>
      <c r="AX55" s="82"/>
    </row>
    <row r="56" spans="1:50" x14ac:dyDescent="0.2">
      <c r="A56" s="65" t="s">
        <v>28</v>
      </c>
      <c r="B56" s="66"/>
      <c r="C56" s="67"/>
      <c r="D56" s="68"/>
      <c r="E56" s="69"/>
      <c r="F56" s="69"/>
      <c r="G56" s="69"/>
      <c r="H56" s="68"/>
      <c r="I56" s="69"/>
      <c r="J56" s="69"/>
      <c r="K56" s="69"/>
      <c r="L56" s="69"/>
      <c r="M56" s="69"/>
      <c r="N56" s="69"/>
      <c r="O56" s="68"/>
      <c r="P56" s="69"/>
      <c r="Q56" s="69"/>
      <c r="R56" s="69"/>
      <c r="S56" s="68"/>
      <c r="T56" s="69"/>
      <c r="U56" s="68"/>
      <c r="V56" s="69"/>
      <c r="W56" s="66"/>
      <c r="X56" s="66"/>
      <c r="Y56" s="66"/>
      <c r="Z56" s="66"/>
      <c r="AA56" s="66"/>
      <c r="AB56" s="66"/>
      <c r="AC56" s="68"/>
      <c r="AD56" s="69"/>
      <c r="AE56" s="69"/>
      <c r="AF56" s="69"/>
      <c r="AG56" s="69"/>
      <c r="AH56" s="70"/>
      <c r="AI56" s="69"/>
      <c r="AJ56" s="70"/>
      <c r="AK56" s="69"/>
      <c r="AL56" s="69"/>
      <c r="AM56" s="69"/>
      <c r="AN56" s="69"/>
      <c r="AO56" s="68"/>
      <c r="AP56" s="69"/>
      <c r="AQ56" s="69"/>
      <c r="AR56" s="69"/>
      <c r="AS56" s="68"/>
      <c r="AT56" s="69"/>
      <c r="AU56" s="69"/>
      <c r="AV56" s="69"/>
      <c r="AW56" s="69"/>
      <c r="AX56" s="71"/>
    </row>
    <row r="57" spans="1:50" x14ac:dyDescent="0.2">
      <c r="A57" s="72" t="s">
        <v>29</v>
      </c>
      <c r="B57" s="73"/>
      <c r="C57" s="73"/>
      <c r="D57" s="73"/>
      <c r="E57" s="73"/>
      <c r="F57" s="73"/>
      <c r="G57" s="73"/>
      <c r="H57" s="93"/>
      <c r="I57" s="73"/>
      <c r="J57" s="73"/>
      <c r="K57" s="73"/>
      <c r="L57" s="73"/>
      <c r="M57" s="73"/>
      <c r="N57" s="73"/>
      <c r="O57" s="9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4"/>
      <c r="AI57" s="73"/>
      <c r="AJ57" s="74"/>
      <c r="AK57" s="73"/>
      <c r="AL57" s="73"/>
      <c r="AM57" s="73"/>
      <c r="AN57" s="73"/>
      <c r="AO57" s="73"/>
      <c r="AP57" s="73"/>
      <c r="AQ57" s="73"/>
      <c r="AR57" s="73"/>
      <c r="AS57" s="93"/>
      <c r="AT57" s="73"/>
      <c r="AU57" s="73"/>
      <c r="AV57" s="73"/>
      <c r="AW57" s="73"/>
      <c r="AX57" s="75"/>
    </row>
    <row r="58" spans="1:50" x14ac:dyDescent="0.2">
      <c r="A58" s="72" t="s">
        <v>30</v>
      </c>
      <c r="B58" s="73"/>
      <c r="C58" s="73"/>
      <c r="D58" s="73"/>
      <c r="E58" s="73"/>
      <c r="F58" s="73"/>
      <c r="G58" s="73"/>
      <c r="H58" s="93"/>
      <c r="I58" s="73"/>
      <c r="J58" s="73"/>
      <c r="K58" s="73"/>
      <c r="L58" s="73"/>
      <c r="M58" s="73"/>
      <c r="N58" s="73"/>
      <c r="O58" s="9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4"/>
      <c r="AI58" s="73"/>
      <c r="AJ58" s="74"/>
      <c r="AK58" s="73"/>
      <c r="AL58" s="73"/>
      <c r="AM58" s="73"/>
      <c r="AN58" s="73"/>
      <c r="AO58" s="73"/>
      <c r="AP58" s="73"/>
      <c r="AQ58" s="73"/>
      <c r="AR58" s="73"/>
      <c r="AS58" s="93"/>
      <c r="AT58" s="73"/>
      <c r="AU58" s="73"/>
      <c r="AV58" s="73"/>
      <c r="AW58" s="73"/>
      <c r="AX58" s="75"/>
    </row>
    <row r="59" spans="1:50" x14ac:dyDescent="0.2">
      <c r="A59" s="72" t="s">
        <v>31</v>
      </c>
      <c r="B59" s="73"/>
      <c r="C59" s="73"/>
      <c r="D59" s="73"/>
      <c r="E59" s="73"/>
      <c r="F59" s="73"/>
      <c r="G59" s="73"/>
      <c r="H59" s="93"/>
      <c r="I59" s="73"/>
      <c r="J59" s="73"/>
      <c r="K59" s="73"/>
      <c r="L59" s="73"/>
      <c r="M59" s="73"/>
      <c r="N59" s="73"/>
      <c r="O59" s="9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4"/>
      <c r="AI59" s="73"/>
      <c r="AJ59" s="74"/>
      <c r="AK59" s="73"/>
      <c r="AL59" s="73"/>
      <c r="AM59" s="73"/>
      <c r="AN59" s="73"/>
      <c r="AO59" s="73"/>
      <c r="AP59" s="73"/>
      <c r="AQ59" s="73"/>
      <c r="AR59" s="73"/>
      <c r="AS59" s="93"/>
      <c r="AT59" s="73"/>
      <c r="AU59" s="73"/>
      <c r="AV59" s="73"/>
      <c r="AW59" s="73"/>
      <c r="AX59" s="75"/>
    </row>
    <row r="60" spans="1:50" x14ac:dyDescent="0.2">
      <c r="A60" s="72" t="s">
        <v>32</v>
      </c>
      <c r="B60" s="73"/>
      <c r="C60" s="73"/>
      <c r="D60" s="73"/>
      <c r="E60" s="73"/>
      <c r="F60" s="73"/>
      <c r="G60" s="73"/>
      <c r="H60" s="93"/>
      <c r="I60" s="73"/>
      <c r="J60" s="73"/>
      <c r="K60" s="73"/>
      <c r="L60" s="73"/>
      <c r="M60" s="73"/>
      <c r="N60" s="73"/>
      <c r="O60" s="9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4"/>
      <c r="AI60" s="73"/>
      <c r="AJ60" s="74"/>
      <c r="AK60" s="73"/>
      <c r="AL60" s="73"/>
      <c r="AM60" s="73"/>
      <c r="AN60" s="73"/>
      <c r="AO60" s="73"/>
      <c r="AP60" s="73"/>
      <c r="AQ60" s="73"/>
      <c r="AR60" s="73"/>
      <c r="AS60" s="93"/>
      <c r="AT60" s="73"/>
      <c r="AU60" s="73"/>
      <c r="AV60" s="73"/>
      <c r="AW60" s="73"/>
      <c r="AX60" s="75"/>
    </row>
    <row r="61" spans="1:50" x14ac:dyDescent="0.2">
      <c r="A61" s="72" t="s">
        <v>33</v>
      </c>
      <c r="B61" s="73"/>
      <c r="C61" s="73"/>
      <c r="D61" s="73"/>
      <c r="E61" s="73"/>
      <c r="F61" s="73"/>
      <c r="G61" s="73"/>
      <c r="H61" s="93"/>
      <c r="I61" s="73"/>
      <c r="J61" s="73"/>
      <c r="K61" s="73"/>
      <c r="L61" s="73"/>
      <c r="M61" s="73"/>
      <c r="N61" s="73"/>
      <c r="O61" s="9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4"/>
      <c r="AI61" s="73"/>
      <c r="AJ61" s="74"/>
      <c r="AK61" s="73"/>
      <c r="AL61" s="73"/>
      <c r="AM61" s="73"/>
      <c r="AN61" s="73"/>
      <c r="AO61" s="73"/>
      <c r="AP61" s="73"/>
      <c r="AQ61" s="73"/>
      <c r="AR61" s="73"/>
      <c r="AS61" s="93"/>
      <c r="AT61" s="73"/>
      <c r="AU61" s="73"/>
      <c r="AV61" s="73"/>
      <c r="AW61" s="73"/>
      <c r="AX61" s="75"/>
    </row>
    <row r="62" spans="1:50" x14ac:dyDescent="0.2">
      <c r="A62" s="76"/>
      <c r="B62" s="77"/>
      <c r="C62" s="78"/>
      <c r="D62" s="79"/>
      <c r="E62" s="80"/>
      <c r="F62" s="80"/>
      <c r="G62" s="80"/>
      <c r="H62" s="79"/>
      <c r="I62" s="80"/>
      <c r="J62" s="80"/>
      <c r="K62" s="80"/>
      <c r="L62" s="80"/>
      <c r="M62" s="80"/>
      <c r="N62" s="80"/>
      <c r="O62" s="79"/>
      <c r="P62" s="80"/>
      <c r="Q62" s="80"/>
      <c r="R62" s="80"/>
      <c r="S62" s="79"/>
      <c r="T62" s="80"/>
      <c r="U62" s="79"/>
      <c r="V62" s="80"/>
      <c r="W62" s="77"/>
      <c r="X62" s="77"/>
      <c r="Y62" s="77"/>
      <c r="Z62" s="77"/>
      <c r="AA62" s="77"/>
      <c r="AB62" s="77"/>
      <c r="AC62" s="79"/>
      <c r="AD62" s="80"/>
      <c r="AE62" s="80"/>
      <c r="AF62" s="80"/>
      <c r="AG62" s="80"/>
      <c r="AH62" s="81"/>
      <c r="AI62" s="80"/>
      <c r="AJ62" s="81"/>
      <c r="AK62" s="80"/>
      <c r="AL62" s="80"/>
      <c r="AM62" s="80"/>
      <c r="AN62" s="80"/>
      <c r="AO62" s="79"/>
      <c r="AP62" s="80"/>
      <c r="AQ62" s="80"/>
      <c r="AR62" s="80"/>
      <c r="AS62" s="79"/>
      <c r="AT62" s="80"/>
      <c r="AU62" s="80"/>
      <c r="AV62" s="80"/>
      <c r="AW62" s="80"/>
      <c r="AX62" s="82"/>
    </row>
    <row r="63" spans="1:50" x14ac:dyDescent="0.2">
      <c r="B63" s="83"/>
      <c r="C63" s="48"/>
      <c r="D63" s="49"/>
      <c r="E63" s="50"/>
      <c r="F63" s="50"/>
      <c r="G63" s="50"/>
      <c r="H63" s="49"/>
      <c r="I63" s="50"/>
      <c r="J63" s="50"/>
      <c r="K63" s="50"/>
      <c r="L63" s="50"/>
      <c r="M63" s="50"/>
      <c r="N63" s="50"/>
      <c r="O63" s="49"/>
      <c r="P63" s="50"/>
      <c r="Q63" s="50"/>
      <c r="R63" s="50"/>
      <c r="S63" s="84"/>
      <c r="T63" s="85"/>
      <c r="U63" s="84"/>
      <c r="V63" s="85"/>
      <c r="W63" s="48"/>
      <c r="X63" s="48"/>
      <c r="Y63" s="48"/>
      <c r="Z63" s="48"/>
      <c r="AA63" s="48"/>
      <c r="AB63" s="48"/>
      <c r="AC63" s="51"/>
      <c r="AD63" s="50"/>
      <c r="AE63" s="50"/>
      <c r="AF63" s="50"/>
      <c r="AG63" s="50"/>
      <c r="AH63" s="49"/>
      <c r="AI63" s="50"/>
      <c r="AJ63" s="49"/>
      <c r="AK63" s="50"/>
      <c r="AL63" s="50"/>
      <c r="AM63" s="50"/>
      <c r="AN63" s="50"/>
      <c r="AO63" s="51"/>
      <c r="AP63" s="50"/>
      <c r="AQ63" s="50"/>
      <c r="AR63" s="50"/>
      <c r="AS63" s="49"/>
      <c r="AT63" s="50"/>
      <c r="AU63" s="50"/>
      <c r="AV63" s="50"/>
      <c r="AW63" s="50"/>
      <c r="AX63" s="50"/>
    </row>
    <row r="64" spans="1:50" x14ac:dyDescent="0.2">
      <c r="A64" s="1"/>
      <c r="B64" s="48"/>
      <c r="C64" s="86"/>
      <c r="D64" s="49"/>
      <c r="E64" s="50"/>
      <c r="F64" s="50"/>
      <c r="G64" s="50"/>
      <c r="H64" s="49"/>
      <c r="I64" s="50"/>
      <c r="J64" s="50"/>
      <c r="K64" s="50"/>
      <c r="L64" s="50"/>
      <c r="M64" s="50"/>
      <c r="N64" s="50"/>
      <c r="O64" s="49"/>
      <c r="P64" s="50"/>
      <c r="Q64" s="50"/>
      <c r="R64" s="50"/>
      <c r="S64" s="49"/>
      <c r="T64" s="50"/>
      <c r="U64" s="49"/>
      <c r="V64" s="50"/>
      <c r="W64" s="48"/>
      <c r="X64" s="48"/>
      <c r="Y64" s="48"/>
      <c r="Z64" s="48"/>
      <c r="AA64" s="48"/>
      <c r="AB64" s="48"/>
      <c r="AC64" s="49"/>
      <c r="AD64" s="49"/>
      <c r="AE64" s="49"/>
      <c r="AF64" s="49"/>
      <c r="AG64" s="49"/>
      <c r="AH64" s="49"/>
      <c r="AI64" s="50"/>
      <c r="AJ64" s="49"/>
      <c r="AK64" s="50"/>
      <c r="AL64" s="50"/>
      <c r="AM64" s="50"/>
      <c r="AN64" s="49"/>
      <c r="AO64" s="49"/>
      <c r="AP64" s="49"/>
      <c r="AQ64" s="49"/>
      <c r="AR64" s="49"/>
      <c r="AS64" s="49"/>
      <c r="AT64" s="49"/>
      <c r="AU64" s="49"/>
      <c r="AV64" s="49"/>
      <c r="AW64" s="50"/>
      <c r="AX64" s="50"/>
    </row>
    <row r="65" spans="20:22" x14ac:dyDescent="0.2">
      <c r="T65" s="87"/>
      <c r="V65" s="87"/>
    </row>
    <row r="66" spans="20:22" x14ac:dyDescent="0.2">
      <c r="T66" s="87"/>
      <c r="V66" s="87"/>
    </row>
    <row r="67" spans="20:22" x14ac:dyDescent="0.2">
      <c r="T67" s="87"/>
      <c r="V67" s="87"/>
    </row>
    <row r="68" spans="20:22" x14ac:dyDescent="0.2">
      <c r="T68" s="87"/>
      <c r="V68" s="87"/>
    </row>
    <row r="69" spans="20:22" x14ac:dyDescent="0.2">
      <c r="T69" s="87"/>
      <c r="V69" s="87"/>
    </row>
    <row r="70" spans="20:22" x14ac:dyDescent="0.2">
      <c r="T70" s="87"/>
      <c r="V70" s="87"/>
    </row>
    <row r="71" spans="20:22" x14ac:dyDescent="0.2">
      <c r="T71" s="87"/>
      <c r="V71" s="87"/>
    </row>
    <row r="72" spans="20:22" x14ac:dyDescent="0.2">
      <c r="T72" s="87"/>
      <c r="V72" s="87"/>
    </row>
    <row r="73" spans="20:22" x14ac:dyDescent="0.2">
      <c r="T73" s="87"/>
      <c r="V73" s="87"/>
    </row>
    <row r="74" spans="20:22" x14ac:dyDescent="0.2">
      <c r="T74" s="87"/>
      <c r="V74" s="87"/>
    </row>
    <row r="75" spans="20:22" x14ac:dyDescent="0.2">
      <c r="T75" s="87"/>
      <c r="V75" s="87"/>
    </row>
    <row r="76" spans="20:22" x14ac:dyDescent="0.2">
      <c r="T76" s="87"/>
      <c r="V76" s="87"/>
    </row>
    <row r="77" spans="20:22" x14ac:dyDescent="0.2">
      <c r="T77" s="87"/>
      <c r="V77" s="87"/>
    </row>
    <row r="78" spans="20:22" x14ac:dyDescent="0.2">
      <c r="T78" s="87"/>
      <c r="V78" s="87"/>
    </row>
    <row r="79" spans="20:22" x14ac:dyDescent="0.2">
      <c r="T79" s="87"/>
      <c r="V79" s="87"/>
    </row>
    <row r="80" spans="20:22" x14ac:dyDescent="0.2">
      <c r="T80" s="87"/>
      <c r="V80" s="87"/>
    </row>
    <row r="81" spans="20:22" x14ac:dyDescent="0.2">
      <c r="T81" s="87"/>
      <c r="V81" s="87"/>
    </row>
    <row r="82" spans="20:22" x14ac:dyDescent="0.2">
      <c r="T82" s="87"/>
      <c r="V82" s="87"/>
    </row>
    <row r="83" spans="20:22" x14ac:dyDescent="0.2">
      <c r="T83" s="87"/>
      <c r="V83" s="87"/>
    </row>
    <row r="84" spans="20:22" x14ac:dyDescent="0.2">
      <c r="T84" s="87"/>
      <c r="V84" s="87"/>
    </row>
    <row r="85" spans="20:22" x14ac:dyDescent="0.2">
      <c r="T85" s="87"/>
      <c r="V85" s="87"/>
    </row>
    <row r="86" spans="20:22" x14ac:dyDescent="0.2">
      <c r="T86" s="87"/>
      <c r="V86" s="87"/>
    </row>
    <row r="87" spans="20:22" x14ac:dyDescent="0.2">
      <c r="T87" s="87"/>
      <c r="V87" s="87"/>
    </row>
    <row r="88" spans="20:22" x14ac:dyDescent="0.2">
      <c r="T88" s="87"/>
      <c r="V88" s="87"/>
    </row>
    <row r="89" spans="20:22" x14ac:dyDescent="0.2">
      <c r="T89" s="87"/>
      <c r="V89" s="87"/>
    </row>
  </sheetData>
  <sheetProtection password="88B4" sheet="1" objects="1" scenarios="1" formatCells="0" formatColumns="0" formatRows="0"/>
  <mergeCells count="10">
    <mergeCell ref="D4:E4"/>
    <mergeCell ref="A4:C4"/>
    <mergeCell ref="O4:R4"/>
    <mergeCell ref="S4:AB4"/>
    <mergeCell ref="F4:N4"/>
    <mergeCell ref="AC4:AG4"/>
    <mergeCell ref="AH4:AK4"/>
    <mergeCell ref="AL4:AN4"/>
    <mergeCell ref="AO4:AR4"/>
    <mergeCell ref="AS4:AX4"/>
  </mergeCells>
  <phoneticPr fontId="0" type="noConversion"/>
  <printOptions horizontalCentered="1" gridLines="1"/>
  <pageMargins left="0.25" right="0.25" top="0.21" bottom="0.28000000000000003" header="0.12" footer="0.17"/>
  <pageSetup paperSize="9" scale="56" fitToWidth="10" orientation="landscape" r:id="rId1"/>
  <headerFooter alignWithMargins="0">
    <oddFooter>Page &amp;P of &amp;N</oddFooter>
  </headerFooter>
  <colBreaks count="3" manualBreakCount="3">
    <brk id="18" max="64" man="1"/>
    <brk id="28" max="64" man="1"/>
    <brk id="37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PSYCS Comparitive Tariffs</vt:lpstr>
      <vt:lpstr>'PSYCS Comparitive Tariffs'!Print_Area</vt:lpstr>
      <vt:lpstr>'PSYCS Comparitive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2017-01-11T15:27:17Z</cp:lastPrinted>
  <dcterms:created xsi:type="dcterms:W3CDTF">2007-01-02T12:57:15Z</dcterms:created>
  <dcterms:modified xsi:type="dcterms:W3CDTF">2017-01-12T08:27:43Z</dcterms:modified>
</cp:coreProperties>
</file>