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5480" windowHeight="10905"/>
  </bookViews>
  <sheets>
    <sheet name="Comparative Tariffs" sheetId="1" r:id="rId1"/>
    <sheet name="RCF" sheetId="2" r:id="rId2"/>
  </sheets>
  <externalReferences>
    <externalReference r:id="rId3"/>
  </externalReferences>
  <definedNames>
    <definedName name="PredDLR">[1]Parameters!$C$45</definedName>
    <definedName name="PredOHR">[1]Parameters!$C$38</definedName>
    <definedName name="_xlnm.Print_Area" localSheetId="0">'Comparative Tariffs'!$A$1:$AX$100</definedName>
    <definedName name="_xlnm.Print_Titles" localSheetId="0">'Comparative Tariffs'!$A:$E,'Comparative Tariffs'!$1:$7</definedName>
    <definedName name="VAT">[1]Parameters!$C$20</definedName>
  </definedNames>
  <calcPr calcId="145621"/>
</workbook>
</file>

<file path=xl/calcChain.xml><?xml version="1.0" encoding="utf-8"?>
<calcChain xmlns="http://schemas.openxmlformats.org/spreadsheetml/2006/main">
  <c r="T43" i="1" l="1"/>
  <c r="V43" i="1" s="1"/>
  <c r="U43" i="1" s="1"/>
  <c r="T44" i="1"/>
  <c r="V44" i="1"/>
  <c r="U44" i="1" s="1"/>
  <c r="T45" i="1"/>
  <c r="V45" i="1"/>
  <c r="U45" i="1" s="1"/>
  <c r="T46" i="1"/>
  <c r="V46" i="1"/>
  <c r="U46" i="1" s="1"/>
  <c r="T47" i="1"/>
  <c r="V47" i="1" s="1"/>
  <c r="U47" i="1" s="1"/>
  <c r="T48" i="1"/>
  <c r="V48" i="1" s="1"/>
  <c r="U48" i="1" s="1"/>
  <c r="V42" i="1"/>
  <c r="T42" i="1"/>
  <c r="T34" i="1" l="1"/>
  <c r="T35" i="1"/>
  <c r="S35" i="1" s="1"/>
  <c r="T36" i="1"/>
  <c r="T37" i="1"/>
  <c r="S37" i="1" s="1"/>
  <c r="T38" i="1"/>
  <c r="T39" i="1"/>
  <c r="S39" i="1" s="1"/>
  <c r="T40" i="1"/>
  <c r="T41" i="1"/>
  <c r="S41" i="1" s="1"/>
  <c r="T49" i="1"/>
  <c r="V49" i="1" s="1"/>
  <c r="U49" i="1" s="1"/>
  <c r="T50" i="1"/>
  <c r="T51" i="1"/>
  <c r="T52" i="1"/>
  <c r="T53" i="1"/>
  <c r="T54" i="1"/>
  <c r="T55" i="1"/>
  <c r="T56" i="1"/>
  <c r="T57" i="1"/>
  <c r="V57" i="1" s="1"/>
  <c r="U57" i="1" s="1"/>
  <c r="T58" i="1"/>
  <c r="T59" i="1"/>
  <c r="T60" i="1"/>
  <c r="T61" i="1"/>
  <c r="S61" i="1" s="1"/>
  <c r="T62" i="1"/>
  <c r="T63" i="1"/>
  <c r="T64" i="1"/>
  <c r="T65" i="1"/>
  <c r="S65" i="1" s="1"/>
  <c r="T66" i="1"/>
  <c r="T67" i="1"/>
  <c r="T68" i="1"/>
  <c r="T69" i="1"/>
  <c r="S69" i="1" s="1"/>
  <c r="T70" i="1"/>
  <c r="T71" i="1"/>
  <c r="T72" i="1"/>
  <c r="T73" i="1"/>
  <c r="V73" i="1" s="1"/>
  <c r="U73" i="1" s="1"/>
  <c r="T33" i="1"/>
  <c r="E34" i="1"/>
  <c r="D34" i="1" s="1"/>
  <c r="G34" i="1"/>
  <c r="F34" i="1" s="1"/>
  <c r="I34" i="1"/>
  <c r="H34" i="1" s="1"/>
  <c r="P34" i="1"/>
  <c r="O34" i="1" s="1"/>
  <c r="V34" i="1"/>
  <c r="U34" i="1" s="1"/>
  <c r="AD34" i="1"/>
  <c r="AC34" i="1" s="1"/>
  <c r="AF34" i="1" s="1"/>
  <c r="AI34" i="1"/>
  <c r="AH34" i="1" s="1"/>
  <c r="AJ34" i="1"/>
  <c r="AM34" i="1"/>
  <c r="AL34" i="1" s="1"/>
  <c r="AN34" i="1" s="1"/>
  <c r="AP34" i="1"/>
  <c r="AO34" i="1" s="1"/>
  <c r="AT34" i="1"/>
  <c r="AS34" i="1" s="1"/>
  <c r="AV34" i="1"/>
  <c r="AU34" i="1" s="1"/>
  <c r="AX34" i="1"/>
  <c r="AW34" i="1" s="1"/>
  <c r="E35" i="1"/>
  <c r="D35" i="1" s="1"/>
  <c r="G35" i="1"/>
  <c r="F35" i="1" s="1"/>
  <c r="P35" i="1"/>
  <c r="O35" i="1" s="1"/>
  <c r="R35" i="1" s="1"/>
  <c r="V35" i="1"/>
  <c r="U35" i="1" s="1"/>
  <c r="AD35" i="1"/>
  <c r="AC35" i="1" s="1"/>
  <c r="AI35" i="1"/>
  <c r="AH35" i="1" s="1"/>
  <c r="AJ35" i="1"/>
  <c r="AM35" i="1"/>
  <c r="AL35" i="1" s="1"/>
  <c r="AN35" i="1" s="1"/>
  <c r="AP35" i="1"/>
  <c r="AO35" i="1" s="1"/>
  <c r="AT35" i="1"/>
  <c r="AS35" i="1" s="1"/>
  <c r="AV35" i="1"/>
  <c r="AU35" i="1" s="1"/>
  <c r="AX35" i="1"/>
  <c r="AW35" i="1" s="1"/>
  <c r="E36" i="1"/>
  <c r="D36" i="1" s="1"/>
  <c r="F36" i="1"/>
  <c r="G36" i="1"/>
  <c r="I36" i="1"/>
  <c r="H36" i="1" s="1"/>
  <c r="P36" i="1"/>
  <c r="O36" i="1" s="1"/>
  <c r="S36" i="1"/>
  <c r="V36" i="1"/>
  <c r="U36" i="1" s="1"/>
  <c r="AD36" i="1"/>
  <c r="AC36" i="1" s="1"/>
  <c r="AI36" i="1"/>
  <c r="AH36" i="1" s="1"/>
  <c r="AJ36" i="1"/>
  <c r="AM36" i="1"/>
  <c r="AL36" i="1" s="1"/>
  <c r="AN36" i="1" s="1"/>
  <c r="AP36" i="1"/>
  <c r="AO36" i="1" s="1"/>
  <c r="AT36" i="1"/>
  <c r="AS36" i="1" s="1"/>
  <c r="AV36" i="1"/>
  <c r="AU36" i="1" s="1"/>
  <c r="AX36" i="1"/>
  <c r="AW36" i="1" s="1"/>
  <c r="E37" i="1"/>
  <c r="D37" i="1" s="1"/>
  <c r="G37" i="1"/>
  <c r="F37" i="1" s="1"/>
  <c r="P37" i="1"/>
  <c r="O37" i="1" s="1"/>
  <c r="R37" i="1" s="1"/>
  <c r="V37" i="1"/>
  <c r="U37" i="1" s="1"/>
  <c r="AD37" i="1"/>
  <c r="AC37" i="1" s="1"/>
  <c r="AI37" i="1"/>
  <c r="AH37" i="1" s="1"/>
  <c r="AJ37" i="1"/>
  <c r="AM37" i="1"/>
  <c r="AL37" i="1" s="1"/>
  <c r="AN37" i="1" s="1"/>
  <c r="AP37" i="1"/>
  <c r="AO37" i="1" s="1"/>
  <c r="AT37" i="1"/>
  <c r="AS37" i="1" s="1"/>
  <c r="AV37" i="1"/>
  <c r="AU37" i="1" s="1"/>
  <c r="AX37" i="1"/>
  <c r="AW37" i="1" s="1"/>
  <c r="E38" i="1"/>
  <c r="D38" i="1" s="1"/>
  <c r="F38" i="1"/>
  <c r="G38" i="1"/>
  <c r="I38" i="1"/>
  <c r="H38" i="1" s="1"/>
  <c r="P38" i="1"/>
  <c r="O38" i="1" s="1"/>
  <c r="S38" i="1"/>
  <c r="V38" i="1"/>
  <c r="U38" i="1" s="1"/>
  <c r="AD38" i="1"/>
  <c r="AC38" i="1" s="1"/>
  <c r="AG38" i="1" s="1"/>
  <c r="AI38" i="1"/>
  <c r="AH38" i="1" s="1"/>
  <c r="AJ38" i="1"/>
  <c r="AM38" i="1"/>
  <c r="AL38" i="1" s="1"/>
  <c r="AN38" i="1" s="1"/>
  <c r="AP38" i="1"/>
  <c r="AO38" i="1" s="1"/>
  <c r="AT38" i="1"/>
  <c r="AS38" i="1" s="1"/>
  <c r="AV38" i="1"/>
  <c r="AU38" i="1" s="1"/>
  <c r="AX38" i="1"/>
  <c r="AW38" i="1" s="1"/>
  <c r="E39" i="1"/>
  <c r="D39" i="1" s="1"/>
  <c r="G39" i="1"/>
  <c r="P39" i="1"/>
  <c r="O39" i="1" s="1"/>
  <c r="V39" i="1"/>
  <c r="U39" i="1" s="1"/>
  <c r="AA39" i="1" s="1"/>
  <c r="AD39" i="1"/>
  <c r="AC39" i="1" s="1"/>
  <c r="AI39" i="1"/>
  <c r="AH39" i="1" s="1"/>
  <c r="AJ39" i="1"/>
  <c r="AM39" i="1"/>
  <c r="AL39" i="1" s="1"/>
  <c r="AN39" i="1" s="1"/>
  <c r="AO39" i="1"/>
  <c r="AQ39" i="1" s="1"/>
  <c r="AP39" i="1"/>
  <c r="AT39" i="1"/>
  <c r="AS39" i="1" s="1"/>
  <c r="AV39" i="1"/>
  <c r="AU39" i="1" s="1"/>
  <c r="AX39" i="1"/>
  <c r="AW39" i="1" s="1"/>
  <c r="E40" i="1"/>
  <c r="D40" i="1" s="1"/>
  <c r="G40" i="1"/>
  <c r="F40" i="1" s="1"/>
  <c r="P40" i="1"/>
  <c r="O40" i="1" s="1"/>
  <c r="R40" i="1" s="1"/>
  <c r="Q40" i="1"/>
  <c r="S40" i="1"/>
  <c r="V40" i="1"/>
  <c r="U40" i="1" s="1"/>
  <c r="AD40" i="1"/>
  <c r="AC40" i="1" s="1"/>
  <c r="AI40" i="1"/>
  <c r="AH40" i="1" s="1"/>
  <c r="AJ40" i="1"/>
  <c r="AL40" i="1"/>
  <c r="AN40" i="1" s="1"/>
  <c r="AM40" i="1"/>
  <c r="AP40" i="1"/>
  <c r="AO40" i="1" s="1"/>
  <c r="AR40" i="1" s="1"/>
  <c r="AT40" i="1"/>
  <c r="AS40" i="1" s="1"/>
  <c r="AV40" i="1"/>
  <c r="AU40" i="1" s="1"/>
  <c r="AX40" i="1"/>
  <c r="AW40" i="1" s="1"/>
  <c r="D41" i="1"/>
  <c r="E41" i="1"/>
  <c r="G41" i="1"/>
  <c r="P41" i="1"/>
  <c r="O41" i="1" s="1"/>
  <c r="AD41" i="1"/>
  <c r="AC41" i="1" s="1"/>
  <c r="AG41" i="1" s="1"/>
  <c r="AI41" i="1"/>
  <c r="AH41" i="1" s="1"/>
  <c r="AJ41" i="1"/>
  <c r="AM41" i="1"/>
  <c r="AL41" i="1" s="1"/>
  <c r="AN41" i="1" s="1"/>
  <c r="AP41" i="1"/>
  <c r="AO41" i="1" s="1"/>
  <c r="AT41" i="1"/>
  <c r="AS41" i="1" s="1"/>
  <c r="AV41" i="1"/>
  <c r="AU41" i="1" s="1"/>
  <c r="AX41" i="1"/>
  <c r="AW41" i="1" s="1"/>
  <c r="E42" i="1"/>
  <c r="D42" i="1" s="1"/>
  <c r="F42" i="1"/>
  <c r="G42" i="1"/>
  <c r="I42" i="1"/>
  <c r="J42" i="1" s="1"/>
  <c r="P42" i="1"/>
  <c r="O42" i="1" s="1"/>
  <c r="R42" i="1" s="1"/>
  <c r="S42" i="1"/>
  <c r="U42" i="1"/>
  <c r="AD42" i="1"/>
  <c r="AC42" i="1" s="1"/>
  <c r="AI42" i="1"/>
  <c r="AH42" i="1" s="1"/>
  <c r="AJ42" i="1"/>
  <c r="AM42" i="1"/>
  <c r="AL42" i="1" s="1"/>
  <c r="AN42" i="1" s="1"/>
  <c r="AP42" i="1"/>
  <c r="AO42" i="1" s="1"/>
  <c r="AR42" i="1" s="1"/>
  <c r="AT42" i="1"/>
  <c r="AS42" i="1" s="1"/>
  <c r="AV42" i="1"/>
  <c r="AU42" i="1" s="1"/>
  <c r="AX42" i="1"/>
  <c r="AW42" i="1" s="1"/>
  <c r="D43" i="1"/>
  <c r="E43" i="1"/>
  <c r="G43" i="1"/>
  <c r="P43" i="1"/>
  <c r="O43" i="1" s="1"/>
  <c r="Y43" i="1"/>
  <c r="AD43" i="1"/>
  <c r="AC43" i="1" s="1"/>
  <c r="AG43" i="1" s="1"/>
  <c r="AH43" i="1"/>
  <c r="AI43" i="1"/>
  <c r="AJ43" i="1"/>
  <c r="AM43" i="1"/>
  <c r="AL43" i="1" s="1"/>
  <c r="AN43" i="1"/>
  <c r="AP43" i="1"/>
  <c r="AO43" i="1" s="1"/>
  <c r="AT43" i="1"/>
  <c r="AS43" i="1" s="1"/>
  <c r="AV43" i="1"/>
  <c r="AU43" i="1" s="1"/>
  <c r="AW43" i="1"/>
  <c r="AX43" i="1"/>
  <c r="E44" i="1"/>
  <c r="D44" i="1" s="1"/>
  <c r="G44" i="1"/>
  <c r="F44" i="1" s="1"/>
  <c r="P44" i="1"/>
  <c r="O44" i="1" s="1"/>
  <c r="S44" i="1"/>
  <c r="AD44" i="1"/>
  <c r="AC44" i="1" s="1"/>
  <c r="AH44" i="1"/>
  <c r="AI44" i="1"/>
  <c r="AJ44" i="1"/>
  <c r="AM44" i="1"/>
  <c r="AL44" i="1" s="1"/>
  <c r="AN44" i="1" s="1"/>
  <c r="AP44" i="1"/>
  <c r="AO44" i="1" s="1"/>
  <c r="AT44" i="1"/>
  <c r="AS44" i="1" s="1"/>
  <c r="AU44" i="1"/>
  <c r="AV44" i="1"/>
  <c r="AX44" i="1"/>
  <c r="AW44" i="1" s="1"/>
  <c r="E45" i="1"/>
  <c r="D45" i="1" s="1"/>
  <c r="G45" i="1"/>
  <c r="F45" i="1" s="1"/>
  <c r="P45" i="1"/>
  <c r="O45" i="1" s="1"/>
  <c r="AC45" i="1"/>
  <c r="AE45" i="1" s="1"/>
  <c r="AD45" i="1"/>
  <c r="AG45" i="1"/>
  <c r="AI45" i="1"/>
  <c r="AH45" i="1" s="1"/>
  <c r="AJ45" i="1"/>
  <c r="AM45" i="1"/>
  <c r="AL45" i="1" s="1"/>
  <c r="AN45" i="1" s="1"/>
  <c r="AO45" i="1"/>
  <c r="AQ45" i="1" s="1"/>
  <c r="AP45" i="1"/>
  <c r="AS45" i="1"/>
  <c r="AT45" i="1"/>
  <c r="AV45" i="1"/>
  <c r="AU45" i="1" s="1"/>
  <c r="AX45" i="1"/>
  <c r="AW45" i="1" s="1"/>
  <c r="E46" i="1"/>
  <c r="D46" i="1" s="1"/>
  <c r="G46" i="1"/>
  <c r="I46" i="1" s="1"/>
  <c r="H46" i="1" s="1"/>
  <c r="O46" i="1"/>
  <c r="Q46" i="1" s="1"/>
  <c r="P46" i="1"/>
  <c r="S46" i="1"/>
  <c r="AD46" i="1"/>
  <c r="AC46" i="1" s="1"/>
  <c r="AI46" i="1"/>
  <c r="AH46" i="1" s="1"/>
  <c r="AJ46" i="1"/>
  <c r="AM46" i="1"/>
  <c r="AL46" i="1" s="1"/>
  <c r="AN46" i="1" s="1"/>
  <c r="AP46" i="1"/>
  <c r="AO46" i="1" s="1"/>
  <c r="AT46" i="1"/>
  <c r="AS46" i="1" s="1"/>
  <c r="AV46" i="1"/>
  <c r="AU46" i="1" s="1"/>
  <c r="AX46" i="1"/>
  <c r="AW46" i="1" s="1"/>
  <c r="D47" i="1"/>
  <c r="E47" i="1"/>
  <c r="G47" i="1"/>
  <c r="F47" i="1" s="1"/>
  <c r="P47" i="1"/>
  <c r="O47" i="1" s="1"/>
  <c r="AD47" i="1"/>
  <c r="AC47" i="1" s="1"/>
  <c r="AI47" i="1"/>
  <c r="AH47" i="1" s="1"/>
  <c r="AJ47" i="1"/>
  <c r="AL47" i="1"/>
  <c r="AN47" i="1" s="1"/>
  <c r="AM47" i="1"/>
  <c r="AP47" i="1"/>
  <c r="AO47" i="1" s="1"/>
  <c r="AQ47" i="1" s="1"/>
  <c r="AT47" i="1"/>
  <c r="AS47" i="1" s="1"/>
  <c r="AV47" i="1"/>
  <c r="AU47" i="1" s="1"/>
  <c r="AX47" i="1"/>
  <c r="AW47" i="1" s="1"/>
  <c r="E48" i="1"/>
  <c r="D48" i="1" s="1"/>
  <c r="G48" i="1"/>
  <c r="F48" i="1" s="1"/>
  <c r="P48" i="1"/>
  <c r="O48" i="1" s="1"/>
  <c r="S48" i="1"/>
  <c r="AD48" i="1"/>
  <c r="AC48" i="1" s="1"/>
  <c r="AI48" i="1"/>
  <c r="AH48" i="1" s="1"/>
  <c r="AJ48" i="1"/>
  <c r="AM48" i="1"/>
  <c r="AL48" i="1" s="1"/>
  <c r="AN48" i="1" s="1"/>
  <c r="AP48" i="1"/>
  <c r="AO48" i="1" s="1"/>
  <c r="AT48" i="1"/>
  <c r="AS48" i="1" s="1"/>
  <c r="AV48" i="1"/>
  <c r="AU48" i="1" s="1"/>
  <c r="AX48" i="1"/>
  <c r="AW48" i="1" s="1"/>
  <c r="E49" i="1"/>
  <c r="D49" i="1" s="1"/>
  <c r="G49" i="1"/>
  <c r="F49" i="1" s="1"/>
  <c r="P49" i="1"/>
  <c r="O49" i="1" s="1"/>
  <c r="AD49" i="1"/>
  <c r="AC49" i="1" s="1"/>
  <c r="AI49" i="1"/>
  <c r="AH49" i="1" s="1"/>
  <c r="AJ49" i="1"/>
  <c r="AM49" i="1"/>
  <c r="AL49" i="1" s="1"/>
  <c r="AN49" i="1" s="1"/>
  <c r="AO49" i="1"/>
  <c r="AQ49" i="1" s="1"/>
  <c r="AP49" i="1"/>
  <c r="AS49" i="1"/>
  <c r="AT49" i="1"/>
  <c r="AV49" i="1"/>
  <c r="AU49" i="1" s="1"/>
  <c r="AX49" i="1"/>
  <c r="AW49" i="1" s="1"/>
  <c r="E50" i="1"/>
  <c r="D50" i="1" s="1"/>
  <c r="G50" i="1"/>
  <c r="F50" i="1" s="1"/>
  <c r="P50" i="1"/>
  <c r="O50" i="1" s="1"/>
  <c r="S50" i="1"/>
  <c r="V50" i="1"/>
  <c r="U50" i="1" s="1"/>
  <c r="AD50" i="1"/>
  <c r="AC50" i="1" s="1"/>
  <c r="AI50" i="1"/>
  <c r="AH50" i="1" s="1"/>
  <c r="AJ50" i="1"/>
  <c r="AM50" i="1"/>
  <c r="AL50" i="1" s="1"/>
  <c r="AN50" i="1" s="1"/>
  <c r="AP50" i="1"/>
  <c r="AO50" i="1" s="1"/>
  <c r="AR50" i="1" s="1"/>
  <c r="AT50" i="1"/>
  <c r="AS50" i="1" s="1"/>
  <c r="AV50" i="1"/>
  <c r="AU50" i="1" s="1"/>
  <c r="AX50" i="1"/>
  <c r="AW50" i="1" s="1"/>
  <c r="D51" i="1"/>
  <c r="E51" i="1"/>
  <c r="G51" i="1"/>
  <c r="F51" i="1" s="1"/>
  <c r="P51" i="1"/>
  <c r="O51" i="1" s="1"/>
  <c r="AC51" i="1"/>
  <c r="AF51" i="1" s="1"/>
  <c r="AD51" i="1"/>
  <c r="AE51" i="1"/>
  <c r="AI51" i="1"/>
  <c r="AH51" i="1" s="1"/>
  <c r="AJ51" i="1"/>
  <c r="AM51" i="1"/>
  <c r="AL51" i="1" s="1"/>
  <c r="AN51" i="1" s="1"/>
  <c r="AP51" i="1"/>
  <c r="AO51" i="1" s="1"/>
  <c r="AT51" i="1"/>
  <c r="AS51" i="1" s="1"/>
  <c r="AV51" i="1"/>
  <c r="AU51" i="1" s="1"/>
  <c r="AW51" i="1"/>
  <c r="AX51" i="1"/>
  <c r="E52" i="1"/>
  <c r="D52" i="1" s="1"/>
  <c r="G52" i="1"/>
  <c r="I52" i="1" s="1"/>
  <c r="N52" i="1" s="1"/>
  <c r="O52" i="1"/>
  <c r="Q52" i="1" s="1"/>
  <c r="P52" i="1"/>
  <c r="S52" i="1"/>
  <c r="V52" i="1"/>
  <c r="U52" i="1" s="1"/>
  <c r="AD52" i="1"/>
  <c r="AC52" i="1" s="1"/>
  <c r="AH52" i="1"/>
  <c r="AI52" i="1"/>
  <c r="AJ52" i="1"/>
  <c r="AM52" i="1"/>
  <c r="AL52" i="1" s="1"/>
  <c r="AN52" i="1" s="1"/>
  <c r="AP52" i="1"/>
  <c r="AO52" i="1" s="1"/>
  <c r="AR52" i="1" s="1"/>
  <c r="AT52" i="1"/>
  <c r="AS52" i="1" s="1"/>
  <c r="AU52" i="1"/>
  <c r="AV52" i="1"/>
  <c r="AX52" i="1"/>
  <c r="AW52" i="1" s="1"/>
  <c r="E53" i="1"/>
  <c r="D53" i="1" s="1"/>
  <c r="G53" i="1"/>
  <c r="F53" i="1" s="1"/>
  <c r="P53" i="1"/>
  <c r="O53" i="1" s="1"/>
  <c r="R53" i="1" s="1"/>
  <c r="AD53" i="1"/>
  <c r="AC53" i="1" s="1"/>
  <c r="AE53" i="1" s="1"/>
  <c r="AI53" i="1"/>
  <c r="AH53" i="1" s="1"/>
  <c r="AJ53" i="1"/>
  <c r="AM53" i="1"/>
  <c r="AL53" i="1" s="1"/>
  <c r="AN53" i="1" s="1"/>
  <c r="AO53" i="1"/>
  <c r="AQ53" i="1" s="1"/>
  <c r="AP53" i="1"/>
  <c r="AT53" i="1"/>
  <c r="AS53" i="1" s="1"/>
  <c r="AV53" i="1"/>
  <c r="AU53" i="1" s="1"/>
  <c r="AX53" i="1"/>
  <c r="AW53" i="1" s="1"/>
  <c r="E54" i="1"/>
  <c r="D54" i="1" s="1"/>
  <c r="G54" i="1"/>
  <c r="F54" i="1" s="1"/>
  <c r="P54" i="1"/>
  <c r="O54" i="1" s="1"/>
  <c r="S54" i="1"/>
  <c r="V54" i="1"/>
  <c r="U54" i="1" s="1"/>
  <c r="AD54" i="1"/>
  <c r="AC54" i="1" s="1"/>
  <c r="AI54" i="1"/>
  <c r="AH54" i="1" s="1"/>
  <c r="AJ54" i="1"/>
  <c r="AM54" i="1"/>
  <c r="AL54" i="1" s="1"/>
  <c r="AN54" i="1" s="1"/>
  <c r="AP54" i="1"/>
  <c r="AO54" i="1" s="1"/>
  <c r="AR54" i="1" s="1"/>
  <c r="AQ54" i="1"/>
  <c r="AT54" i="1"/>
  <c r="AS54" i="1" s="1"/>
  <c r="AV54" i="1"/>
  <c r="AU54" i="1" s="1"/>
  <c r="AX54" i="1"/>
  <c r="AW54" i="1" s="1"/>
  <c r="E55" i="1"/>
  <c r="D55" i="1" s="1"/>
  <c r="G55" i="1"/>
  <c r="F55" i="1" s="1"/>
  <c r="P55" i="1"/>
  <c r="O55" i="1" s="1"/>
  <c r="S55" i="1"/>
  <c r="V55" i="1"/>
  <c r="U55" i="1"/>
  <c r="Z55" i="1" s="1"/>
  <c r="AD55" i="1"/>
  <c r="AC55" i="1" s="1"/>
  <c r="AI55" i="1"/>
  <c r="AH55" i="1" s="1"/>
  <c r="AJ55" i="1"/>
  <c r="AM55" i="1"/>
  <c r="AL55" i="1" s="1"/>
  <c r="AN55" i="1" s="1"/>
  <c r="AP55" i="1"/>
  <c r="AO55" i="1" s="1"/>
  <c r="AT55" i="1"/>
  <c r="AS55" i="1" s="1"/>
  <c r="AV55" i="1"/>
  <c r="AU55" i="1" s="1"/>
  <c r="AW55" i="1"/>
  <c r="AX55" i="1"/>
  <c r="E56" i="1"/>
  <c r="D56" i="1" s="1"/>
  <c r="G56" i="1"/>
  <c r="I56" i="1" s="1"/>
  <c r="P56" i="1"/>
  <c r="O56" i="1" s="1"/>
  <c r="S56" i="1"/>
  <c r="V56" i="1"/>
  <c r="U56" i="1" s="1"/>
  <c r="AD56" i="1"/>
  <c r="AC56" i="1" s="1"/>
  <c r="AI56" i="1"/>
  <c r="AH56" i="1" s="1"/>
  <c r="AJ56" i="1"/>
  <c r="AM56" i="1"/>
  <c r="AL56" i="1" s="1"/>
  <c r="AN56" i="1" s="1"/>
  <c r="AP56" i="1"/>
  <c r="AO56" i="1" s="1"/>
  <c r="AQ56" i="1" s="1"/>
  <c r="AT56" i="1"/>
  <c r="AS56" i="1" s="1"/>
  <c r="AV56" i="1"/>
  <c r="AU56" i="1" s="1"/>
  <c r="AX56" i="1"/>
  <c r="AW56" i="1" s="1"/>
  <c r="E57" i="1"/>
  <c r="D57" i="1" s="1"/>
  <c r="G57" i="1"/>
  <c r="F57" i="1" s="1"/>
  <c r="I57" i="1"/>
  <c r="K57" i="1" s="1"/>
  <c r="P57" i="1"/>
  <c r="O57" i="1" s="1"/>
  <c r="R57" i="1" s="1"/>
  <c r="AC57" i="1"/>
  <c r="AF57" i="1" s="1"/>
  <c r="AD57" i="1"/>
  <c r="AI57" i="1"/>
  <c r="AH57" i="1" s="1"/>
  <c r="AJ57" i="1"/>
  <c r="AL57" i="1"/>
  <c r="AN57" i="1" s="1"/>
  <c r="AM57" i="1"/>
  <c r="AP57" i="1"/>
  <c r="AO57" i="1" s="1"/>
  <c r="AQ57" i="1" s="1"/>
  <c r="AT57" i="1"/>
  <c r="AS57" i="1" s="1"/>
  <c r="AV57" i="1"/>
  <c r="AU57" i="1" s="1"/>
  <c r="AX57" i="1"/>
  <c r="AW57" i="1" s="1"/>
  <c r="E58" i="1"/>
  <c r="D58" i="1" s="1"/>
  <c r="G58" i="1"/>
  <c r="F58" i="1" s="1"/>
  <c r="P58" i="1"/>
  <c r="O58" i="1" s="1"/>
  <c r="S58" i="1"/>
  <c r="V58" i="1"/>
  <c r="U58" i="1" s="1"/>
  <c r="AC58" i="1"/>
  <c r="AF58" i="1" s="1"/>
  <c r="AD58" i="1"/>
  <c r="AI58" i="1"/>
  <c r="AH58" i="1" s="1"/>
  <c r="AJ58" i="1"/>
  <c r="AL58" i="1"/>
  <c r="AN58" i="1" s="1"/>
  <c r="AM58" i="1"/>
  <c r="AP58" i="1"/>
  <c r="AO58" i="1" s="1"/>
  <c r="AR58" i="1" s="1"/>
  <c r="AT58" i="1"/>
  <c r="AS58" i="1" s="1"/>
  <c r="AV58" i="1"/>
  <c r="AU58" i="1" s="1"/>
  <c r="AX58" i="1"/>
  <c r="AW58" i="1" s="1"/>
  <c r="E59" i="1"/>
  <c r="D59" i="1" s="1"/>
  <c r="G59" i="1"/>
  <c r="F59" i="1" s="1"/>
  <c r="P59" i="1"/>
  <c r="O59" i="1" s="1"/>
  <c r="S59" i="1"/>
  <c r="V59" i="1"/>
  <c r="U59" i="1" s="1"/>
  <c r="AD59" i="1"/>
  <c r="AC59" i="1" s="1"/>
  <c r="AI59" i="1"/>
  <c r="AH59" i="1" s="1"/>
  <c r="AJ59" i="1"/>
  <c r="AM59" i="1"/>
  <c r="AL59" i="1" s="1"/>
  <c r="AN59" i="1" s="1"/>
  <c r="AP59" i="1"/>
  <c r="AO59" i="1" s="1"/>
  <c r="AT59" i="1"/>
  <c r="AS59" i="1" s="1"/>
  <c r="AV59" i="1"/>
  <c r="AU59" i="1" s="1"/>
  <c r="AW59" i="1"/>
  <c r="AX59" i="1"/>
  <c r="E60" i="1"/>
  <c r="D60" i="1" s="1"/>
  <c r="G60" i="1"/>
  <c r="I60" i="1" s="1"/>
  <c r="P60" i="1"/>
  <c r="O60" i="1" s="1"/>
  <c r="S60" i="1"/>
  <c r="V60" i="1"/>
  <c r="U60" i="1" s="1"/>
  <c r="AD60" i="1"/>
  <c r="AC60" i="1" s="1"/>
  <c r="AI60" i="1"/>
  <c r="AH60" i="1" s="1"/>
  <c r="AJ60" i="1"/>
  <c r="AM60" i="1"/>
  <c r="AL60" i="1" s="1"/>
  <c r="AN60" i="1" s="1"/>
  <c r="AP60" i="1"/>
  <c r="AO60" i="1" s="1"/>
  <c r="AQ60" i="1" s="1"/>
  <c r="AT60" i="1"/>
  <c r="AS60" i="1" s="1"/>
  <c r="AV60" i="1"/>
  <c r="AU60" i="1" s="1"/>
  <c r="AX60" i="1"/>
  <c r="AW60" i="1" s="1"/>
  <c r="E61" i="1"/>
  <c r="D61" i="1" s="1"/>
  <c r="G61" i="1"/>
  <c r="F61" i="1" s="1"/>
  <c r="I61" i="1"/>
  <c r="M61" i="1" s="1"/>
  <c r="P61" i="1"/>
  <c r="O61" i="1" s="1"/>
  <c r="R61" i="1" s="1"/>
  <c r="V61" i="1"/>
  <c r="U61" i="1" s="1"/>
  <c r="Y61" i="1" s="1"/>
  <c r="AD61" i="1"/>
  <c r="AC61" i="1" s="1"/>
  <c r="AG61" i="1" s="1"/>
  <c r="AI61" i="1"/>
  <c r="AH61" i="1" s="1"/>
  <c r="AJ61" i="1"/>
  <c r="AL61" i="1"/>
  <c r="AN61" i="1" s="1"/>
  <c r="AM61" i="1"/>
  <c r="AP61" i="1"/>
  <c r="AO61" i="1" s="1"/>
  <c r="AT61" i="1"/>
  <c r="AS61" i="1" s="1"/>
  <c r="AU61" i="1"/>
  <c r="AV61" i="1"/>
  <c r="AX61" i="1"/>
  <c r="AW61" i="1" s="1"/>
  <c r="E62" i="1"/>
  <c r="D62" i="1" s="1"/>
  <c r="G62" i="1"/>
  <c r="P62" i="1"/>
  <c r="O62" i="1" s="1"/>
  <c r="V62" i="1"/>
  <c r="U62" i="1" s="1"/>
  <c r="AB62" i="1" s="1"/>
  <c r="AD62" i="1"/>
  <c r="AC62" i="1" s="1"/>
  <c r="AG62" i="1" s="1"/>
  <c r="AI62" i="1"/>
  <c r="AH62" i="1" s="1"/>
  <c r="AJ62" i="1"/>
  <c r="AM62" i="1"/>
  <c r="AL62" i="1" s="1"/>
  <c r="AN62" i="1" s="1"/>
  <c r="AP62" i="1"/>
  <c r="AO62" i="1" s="1"/>
  <c r="AT62" i="1"/>
  <c r="AS62" i="1" s="1"/>
  <c r="AV62" i="1"/>
  <c r="AU62" i="1" s="1"/>
  <c r="AW62" i="1"/>
  <c r="AX62" i="1"/>
  <c r="E63" i="1"/>
  <c r="D63" i="1" s="1"/>
  <c r="G63" i="1"/>
  <c r="F63" i="1" s="1"/>
  <c r="P63" i="1"/>
  <c r="O63" i="1" s="1"/>
  <c r="Q63" i="1" s="1"/>
  <c r="R63" i="1"/>
  <c r="S63" i="1"/>
  <c r="V63" i="1"/>
  <c r="U63" i="1" s="1"/>
  <c r="AD63" i="1"/>
  <c r="AC63" i="1" s="1"/>
  <c r="AI63" i="1"/>
  <c r="AH63" i="1" s="1"/>
  <c r="AJ63" i="1"/>
  <c r="AM63" i="1"/>
  <c r="AL63" i="1" s="1"/>
  <c r="AN63" i="1" s="1"/>
  <c r="AP63" i="1"/>
  <c r="AO63" i="1" s="1"/>
  <c r="AR63" i="1" s="1"/>
  <c r="AQ63" i="1"/>
  <c r="AT63" i="1"/>
  <c r="AS63" i="1" s="1"/>
  <c r="AU63" i="1"/>
  <c r="AV63" i="1"/>
  <c r="AX63" i="1"/>
  <c r="AW63" i="1" s="1"/>
  <c r="E64" i="1"/>
  <c r="D64" i="1" s="1"/>
  <c r="G64" i="1"/>
  <c r="P64" i="1"/>
  <c r="O64" i="1" s="1"/>
  <c r="V64" i="1"/>
  <c r="U64" i="1" s="1"/>
  <c r="X64" i="1" s="1"/>
  <c r="AD64" i="1"/>
  <c r="AC64" i="1" s="1"/>
  <c r="AG64" i="1" s="1"/>
  <c r="AF64" i="1"/>
  <c r="AI64" i="1"/>
  <c r="AH64" i="1" s="1"/>
  <c r="AJ64" i="1"/>
  <c r="AM64" i="1"/>
  <c r="AL64" i="1" s="1"/>
  <c r="AN64" i="1"/>
  <c r="AP64" i="1"/>
  <c r="AO64" i="1" s="1"/>
  <c r="AQ64" i="1" s="1"/>
  <c r="AT64" i="1"/>
  <c r="AS64" i="1" s="1"/>
  <c r="AV64" i="1"/>
  <c r="AU64" i="1" s="1"/>
  <c r="AW64" i="1"/>
  <c r="AX64" i="1"/>
  <c r="E65" i="1"/>
  <c r="D65" i="1" s="1"/>
  <c r="G65" i="1"/>
  <c r="I65" i="1" s="1"/>
  <c r="P65" i="1"/>
  <c r="O65" i="1" s="1"/>
  <c r="R65" i="1" s="1"/>
  <c r="V65" i="1"/>
  <c r="U65" i="1" s="1"/>
  <c r="AD65" i="1"/>
  <c r="AC65" i="1" s="1"/>
  <c r="AH65" i="1"/>
  <c r="AI65" i="1"/>
  <c r="AJ65" i="1"/>
  <c r="AM65" i="1"/>
  <c r="AL65" i="1" s="1"/>
  <c r="AN65" i="1" s="1"/>
  <c r="AP65" i="1"/>
  <c r="AO65" i="1" s="1"/>
  <c r="AR65" i="1" s="1"/>
  <c r="AT65" i="1"/>
  <c r="AS65" i="1" s="1"/>
  <c r="AV65" i="1"/>
  <c r="AU65" i="1" s="1"/>
  <c r="AX65" i="1"/>
  <c r="AW65" i="1" s="1"/>
  <c r="D66" i="1"/>
  <c r="E66" i="1"/>
  <c r="G66" i="1"/>
  <c r="P66" i="1"/>
  <c r="O66" i="1" s="1"/>
  <c r="Q66" i="1" s="1"/>
  <c r="V66" i="1"/>
  <c r="U66" i="1" s="1"/>
  <c r="AD66" i="1"/>
  <c r="AC66" i="1" s="1"/>
  <c r="AG66" i="1" s="1"/>
  <c r="AI66" i="1"/>
  <c r="AH66" i="1" s="1"/>
  <c r="AJ66" i="1"/>
  <c r="AM66" i="1"/>
  <c r="AL66" i="1" s="1"/>
  <c r="AN66" i="1" s="1"/>
  <c r="AP66" i="1"/>
  <c r="AO66" i="1" s="1"/>
  <c r="AQ66" i="1" s="1"/>
  <c r="AT66" i="1"/>
  <c r="AS66" i="1" s="1"/>
  <c r="AV66" i="1"/>
  <c r="AU66" i="1" s="1"/>
  <c r="AX66" i="1"/>
  <c r="AW66" i="1" s="1"/>
  <c r="E67" i="1"/>
  <c r="D67" i="1" s="1"/>
  <c r="F67" i="1"/>
  <c r="G67" i="1"/>
  <c r="I67" i="1"/>
  <c r="K67" i="1" s="1"/>
  <c r="P67" i="1"/>
  <c r="O67" i="1" s="1"/>
  <c r="R67" i="1" s="1"/>
  <c r="S67" i="1"/>
  <c r="V67" i="1"/>
  <c r="U67" i="1" s="1"/>
  <c r="AD67" i="1"/>
  <c r="AC67" i="1" s="1"/>
  <c r="AI67" i="1"/>
  <c r="AH67" i="1" s="1"/>
  <c r="AJ67" i="1"/>
  <c r="AL67" i="1"/>
  <c r="AN67" i="1" s="1"/>
  <c r="AM67" i="1"/>
  <c r="AP67" i="1"/>
  <c r="AO67" i="1" s="1"/>
  <c r="AT67" i="1"/>
  <c r="AS67" i="1" s="1"/>
  <c r="AU67" i="1"/>
  <c r="AV67" i="1"/>
  <c r="AX67" i="1"/>
  <c r="AW67" i="1" s="1"/>
  <c r="E68" i="1"/>
  <c r="D68" i="1" s="1"/>
  <c r="G68" i="1"/>
  <c r="I68" i="1" s="1"/>
  <c r="M68" i="1" s="1"/>
  <c r="J68" i="1"/>
  <c r="N68" i="1"/>
  <c r="P68" i="1"/>
  <c r="O68" i="1" s="1"/>
  <c r="Q68" i="1" s="1"/>
  <c r="V68" i="1"/>
  <c r="U68" i="1" s="1"/>
  <c r="AD68" i="1"/>
  <c r="AC68" i="1" s="1"/>
  <c r="AG68" i="1" s="1"/>
  <c r="AI68" i="1"/>
  <c r="AH68" i="1" s="1"/>
  <c r="AJ68" i="1"/>
  <c r="AM68" i="1"/>
  <c r="AL68" i="1" s="1"/>
  <c r="AN68" i="1" s="1"/>
  <c r="AP68" i="1"/>
  <c r="AO68" i="1" s="1"/>
  <c r="AQ68" i="1" s="1"/>
  <c r="AT68" i="1"/>
  <c r="AS68" i="1" s="1"/>
  <c r="AV68" i="1"/>
  <c r="AU68" i="1" s="1"/>
  <c r="AX68" i="1"/>
  <c r="AW68" i="1" s="1"/>
  <c r="E69" i="1"/>
  <c r="D69" i="1" s="1"/>
  <c r="G69" i="1"/>
  <c r="I69" i="1" s="1"/>
  <c r="P69" i="1"/>
  <c r="O69" i="1" s="1"/>
  <c r="R69" i="1" s="1"/>
  <c r="Q69" i="1"/>
  <c r="V69" i="1"/>
  <c r="U69" i="1" s="1"/>
  <c r="AD69" i="1"/>
  <c r="AC69" i="1" s="1"/>
  <c r="AI69" i="1"/>
  <c r="AH69" i="1" s="1"/>
  <c r="AJ69" i="1"/>
  <c r="AM69" i="1"/>
  <c r="AL69" i="1" s="1"/>
  <c r="AN69" i="1" s="1"/>
  <c r="AP69" i="1"/>
  <c r="AO69" i="1" s="1"/>
  <c r="AT69" i="1"/>
  <c r="AS69" i="1" s="1"/>
  <c r="AV69" i="1"/>
  <c r="AU69" i="1" s="1"/>
  <c r="AX69" i="1"/>
  <c r="AW69" i="1" s="1"/>
  <c r="E70" i="1"/>
  <c r="D70" i="1" s="1"/>
  <c r="G70" i="1"/>
  <c r="I70" i="1" s="1"/>
  <c r="M70" i="1" s="1"/>
  <c r="N70" i="1"/>
  <c r="P70" i="1"/>
  <c r="O70" i="1" s="1"/>
  <c r="Q70" i="1" s="1"/>
  <c r="V70" i="1"/>
  <c r="U70" i="1" s="1"/>
  <c r="AD70" i="1"/>
  <c r="AC70" i="1" s="1"/>
  <c r="AF70" i="1" s="1"/>
  <c r="AI70" i="1"/>
  <c r="AH70" i="1" s="1"/>
  <c r="AJ70" i="1"/>
  <c r="AM70" i="1"/>
  <c r="AL70" i="1" s="1"/>
  <c r="AN70" i="1" s="1"/>
  <c r="AP70" i="1"/>
  <c r="AO70" i="1" s="1"/>
  <c r="AT70" i="1"/>
  <c r="AS70" i="1" s="1"/>
  <c r="AV70" i="1"/>
  <c r="AU70" i="1" s="1"/>
  <c r="AX70" i="1"/>
  <c r="AW70" i="1" s="1"/>
  <c r="E71" i="1"/>
  <c r="D71" i="1" s="1"/>
  <c r="G71" i="1"/>
  <c r="F71" i="1" s="1"/>
  <c r="P71" i="1"/>
  <c r="O71" i="1" s="1"/>
  <c r="Q71" i="1" s="1"/>
  <c r="S71" i="1"/>
  <c r="V71" i="1"/>
  <c r="U71" i="1" s="1"/>
  <c r="AD71" i="1"/>
  <c r="AC71" i="1" s="1"/>
  <c r="AI71" i="1"/>
  <c r="AH71" i="1" s="1"/>
  <c r="AJ71" i="1"/>
  <c r="AM71" i="1"/>
  <c r="AL71" i="1" s="1"/>
  <c r="AN71" i="1" s="1"/>
  <c r="AP71" i="1"/>
  <c r="AO71" i="1" s="1"/>
  <c r="AT71" i="1"/>
  <c r="AS71" i="1" s="1"/>
  <c r="AV71" i="1"/>
  <c r="AU71" i="1" s="1"/>
  <c r="AX71" i="1"/>
  <c r="AW71" i="1" s="1"/>
  <c r="E72" i="1"/>
  <c r="D72" i="1" s="1"/>
  <c r="G72" i="1"/>
  <c r="F72" i="1" s="1"/>
  <c r="P72" i="1"/>
  <c r="O72" i="1" s="1"/>
  <c r="V72" i="1"/>
  <c r="U72" i="1" s="1"/>
  <c r="AC72" i="1"/>
  <c r="AF72" i="1" s="1"/>
  <c r="AD72" i="1"/>
  <c r="AI72" i="1"/>
  <c r="AH72" i="1" s="1"/>
  <c r="AJ72" i="1"/>
  <c r="AL72" i="1"/>
  <c r="AN72" i="1" s="1"/>
  <c r="AM72" i="1"/>
  <c r="AP72" i="1"/>
  <c r="AO72" i="1" s="1"/>
  <c r="AT72" i="1"/>
  <c r="AS72" i="1" s="1"/>
  <c r="AV72" i="1"/>
  <c r="AU72" i="1" s="1"/>
  <c r="AX72" i="1"/>
  <c r="AW72" i="1" s="1"/>
  <c r="E73" i="1"/>
  <c r="D73" i="1" s="1"/>
  <c r="G73" i="1"/>
  <c r="F73" i="1" s="1"/>
  <c r="O73" i="1"/>
  <c r="Q73" i="1" s="1"/>
  <c r="P73" i="1"/>
  <c r="S73" i="1"/>
  <c r="AD73" i="1"/>
  <c r="AC73" i="1" s="1"/>
  <c r="AI73" i="1"/>
  <c r="AH73" i="1" s="1"/>
  <c r="AJ73" i="1"/>
  <c r="AM73" i="1"/>
  <c r="AL73" i="1" s="1"/>
  <c r="AN73" i="1" s="1"/>
  <c r="AP73" i="1"/>
  <c r="AO73" i="1" s="1"/>
  <c r="AT73" i="1"/>
  <c r="AS73" i="1" s="1"/>
  <c r="AV73" i="1"/>
  <c r="AU73" i="1" s="1"/>
  <c r="AX73" i="1"/>
  <c r="AW73" i="1" s="1"/>
  <c r="G33" i="1"/>
  <c r="AX33" i="1"/>
  <c r="AW33" i="1" s="1"/>
  <c r="AV33" i="1"/>
  <c r="AU33" i="1" s="1"/>
  <c r="AT33" i="1"/>
  <c r="AS33" i="1" s="1"/>
  <c r="AP33" i="1"/>
  <c r="AO33" i="1" s="1"/>
  <c r="AM33" i="1"/>
  <c r="AL33" i="1" s="1"/>
  <c r="AN33" i="1" s="1"/>
  <c r="AI33" i="1"/>
  <c r="AH33" i="1" s="1"/>
  <c r="AD33" i="1"/>
  <c r="AC33" i="1" s="1"/>
  <c r="U26" i="1"/>
  <c r="W26" i="1" s="1"/>
  <c r="Q33" i="1"/>
  <c r="P33" i="1"/>
  <c r="O33" i="1" s="1"/>
  <c r="R33" i="1" s="1"/>
  <c r="I33" i="1"/>
  <c r="H33" i="1" s="1"/>
  <c r="V33" i="1"/>
  <c r="U33" i="1" s="1"/>
  <c r="S33" i="1"/>
  <c r="AJ33" i="1"/>
  <c r="F33" i="1"/>
  <c r="AX26" i="1"/>
  <c r="AW26" i="1" s="1"/>
  <c r="AW19" i="1"/>
  <c r="AX18" i="1"/>
  <c r="AW18" i="1" s="1"/>
  <c r="AX17" i="1"/>
  <c r="AW17" i="1" s="1"/>
  <c r="AX16" i="1"/>
  <c r="AW16" i="1" s="1"/>
  <c r="AX15" i="1"/>
  <c r="AW15" i="1" s="1"/>
  <c r="AX14" i="1"/>
  <c r="AW14" i="1" s="1"/>
  <c r="AX13" i="1"/>
  <c r="AW13" i="1" s="1"/>
  <c r="AX12" i="1"/>
  <c r="AW12" i="1" s="1"/>
  <c r="AX11" i="1"/>
  <c r="AQ12" i="1"/>
  <c r="AR12" i="1"/>
  <c r="AQ13" i="1"/>
  <c r="AR13" i="1"/>
  <c r="AQ14" i="1"/>
  <c r="AR14" i="1"/>
  <c r="AQ15" i="1"/>
  <c r="AR15" i="1"/>
  <c r="AQ19" i="1"/>
  <c r="AR19" i="1"/>
  <c r="AQ20" i="1"/>
  <c r="AR20" i="1"/>
  <c r="AQ21" i="1"/>
  <c r="AR21" i="1"/>
  <c r="AQ22" i="1"/>
  <c r="AR22" i="1"/>
  <c r="AQ23" i="1"/>
  <c r="AR23" i="1"/>
  <c r="AQ24" i="1"/>
  <c r="AR24" i="1"/>
  <c r="AQ25" i="1"/>
  <c r="AR25" i="1"/>
  <c r="AQ26" i="1"/>
  <c r="AR26" i="1"/>
  <c r="AR11" i="1"/>
  <c r="AQ11" i="1"/>
  <c r="AM26" i="1"/>
  <c r="AL26" i="1" s="1"/>
  <c r="AN26" i="1" s="1"/>
  <c r="AM25" i="1"/>
  <c r="AL25" i="1" s="1"/>
  <c r="AN25" i="1" s="1"/>
  <c r="AM24" i="1"/>
  <c r="AL24" i="1" s="1"/>
  <c r="AN24" i="1" s="1"/>
  <c r="AM23" i="1"/>
  <c r="AL23" i="1" s="1"/>
  <c r="AN23" i="1" s="1"/>
  <c r="AM22" i="1"/>
  <c r="AL22" i="1" s="1"/>
  <c r="AN22" i="1" s="1"/>
  <c r="AM21" i="1"/>
  <c r="AL21" i="1" s="1"/>
  <c r="AN21" i="1" s="1"/>
  <c r="AM20" i="1"/>
  <c r="AL20" i="1" s="1"/>
  <c r="AN20" i="1" s="1"/>
  <c r="AM12" i="1"/>
  <c r="AM13" i="1"/>
  <c r="AM14" i="1"/>
  <c r="AM15" i="1"/>
  <c r="AM16" i="1"/>
  <c r="AM17" i="1"/>
  <c r="AM18" i="1"/>
  <c r="AM11" i="1"/>
  <c r="AL11" i="1" s="1"/>
  <c r="AN11" i="1" s="1"/>
  <c r="AL12" i="1"/>
  <c r="AN12" i="1" s="1"/>
  <c r="AL13" i="1"/>
  <c r="AN13" i="1" s="1"/>
  <c r="AL14" i="1"/>
  <c r="AN14" i="1" s="1"/>
  <c r="AL15" i="1"/>
  <c r="AN15" i="1" s="1"/>
  <c r="AL16" i="1"/>
  <c r="AN16" i="1" s="1"/>
  <c r="AL17" i="1"/>
  <c r="AN17" i="1" s="1"/>
  <c r="AL18" i="1"/>
  <c r="AN18" i="1" s="1"/>
  <c r="AL19" i="1"/>
  <c r="AN19" i="1" s="1"/>
  <c r="U12" i="1"/>
  <c r="W12" i="1" s="1"/>
  <c r="U13" i="1"/>
  <c r="V13" i="1" s="1"/>
  <c r="U14" i="1"/>
  <c r="W14" i="1" s="1"/>
  <c r="U15" i="1"/>
  <c r="W15" i="1" s="1"/>
  <c r="U16" i="1"/>
  <c r="W16" i="1" s="1"/>
  <c r="U17" i="1"/>
  <c r="V17" i="1" s="1"/>
  <c r="U18" i="1"/>
  <c r="W18" i="1" s="1"/>
  <c r="U19" i="1"/>
  <c r="W19" i="1" s="1"/>
  <c r="U20" i="1"/>
  <c r="W20" i="1" s="1"/>
  <c r="U21" i="1"/>
  <c r="W21" i="1" s="1"/>
  <c r="U22" i="1"/>
  <c r="W22" i="1" s="1"/>
  <c r="U23" i="1"/>
  <c r="W23" i="1" s="1"/>
  <c r="U24" i="1"/>
  <c r="W24" i="1" s="1"/>
  <c r="U25" i="1"/>
  <c r="V25" i="1" s="1"/>
  <c r="U11" i="1"/>
  <c r="V11" i="1" s="1"/>
  <c r="Q12" i="1"/>
  <c r="R12" i="1"/>
  <c r="Q13" i="1"/>
  <c r="R13" i="1"/>
  <c r="Q14" i="1"/>
  <c r="R14" i="1"/>
  <c r="Q15" i="1"/>
  <c r="R15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R11" i="1"/>
  <c r="Q11" i="1"/>
  <c r="AT25" i="1"/>
  <c r="H12" i="1"/>
  <c r="I12" i="1" s="1"/>
  <c r="H13" i="1"/>
  <c r="H14" i="1"/>
  <c r="I14" i="1" s="1"/>
  <c r="H15" i="1"/>
  <c r="H16" i="1"/>
  <c r="I16" i="1" s="1"/>
  <c r="H17" i="1"/>
  <c r="H18" i="1"/>
  <c r="I18" i="1" s="1"/>
  <c r="H19" i="1"/>
  <c r="H20" i="1"/>
  <c r="I20" i="1" s="1"/>
  <c r="H21" i="1"/>
  <c r="H22" i="1"/>
  <c r="I22" i="1" s="1"/>
  <c r="H23" i="1"/>
  <c r="H24" i="1"/>
  <c r="I24" i="1" s="1"/>
  <c r="H25" i="1"/>
  <c r="H26" i="1"/>
  <c r="I26" i="1" s="1"/>
  <c r="H11" i="1"/>
  <c r="I11" i="1" s="1"/>
  <c r="AX25" i="1"/>
  <c r="AX24" i="1"/>
  <c r="AX23" i="1"/>
  <c r="AX22" i="1"/>
  <c r="AX21" i="1"/>
  <c r="AX20" i="1"/>
  <c r="AV26" i="1"/>
  <c r="AV25" i="1"/>
  <c r="AV24" i="1"/>
  <c r="AV23" i="1"/>
  <c r="AV22" i="1"/>
  <c r="AV21" i="1"/>
  <c r="AV20" i="1"/>
  <c r="AV18" i="1"/>
  <c r="AV17" i="1"/>
  <c r="AV16" i="1"/>
  <c r="AV15" i="1"/>
  <c r="AV14" i="1"/>
  <c r="AV13" i="1"/>
  <c r="AV12" i="1"/>
  <c r="AV11" i="1"/>
  <c r="AT24" i="1"/>
  <c r="AT23" i="1"/>
  <c r="AT22" i="1"/>
  <c r="AT21" i="1"/>
  <c r="AT20" i="1"/>
  <c r="AT18" i="1"/>
  <c r="AT17" i="1"/>
  <c r="AT16" i="1"/>
  <c r="AT15" i="1"/>
  <c r="AT14" i="1"/>
  <c r="AT13" i="1"/>
  <c r="AT12" i="1"/>
  <c r="AT11" i="1"/>
  <c r="AS26" i="1" s="1"/>
  <c r="AT26" i="1" s="1"/>
  <c r="AP26" i="1"/>
  <c r="AP25" i="1"/>
  <c r="AP24" i="1"/>
  <c r="AP23" i="1"/>
  <c r="AP22" i="1"/>
  <c r="AP21" i="1"/>
  <c r="AP20" i="1"/>
  <c r="AP15" i="1"/>
  <c r="AP14" i="1"/>
  <c r="AP13" i="1"/>
  <c r="AP12" i="1"/>
  <c r="AP11" i="1"/>
  <c r="AO17" i="1" s="1"/>
  <c r="AP17" i="1" s="1"/>
  <c r="AK26" i="1"/>
  <c r="AK25" i="1"/>
  <c r="AK24" i="1"/>
  <c r="AK23" i="1"/>
  <c r="AK22" i="1"/>
  <c r="AK21" i="1"/>
  <c r="AK20" i="1"/>
  <c r="AK18" i="1"/>
  <c r="AK17" i="1"/>
  <c r="AK16" i="1"/>
  <c r="AK15" i="1"/>
  <c r="AK14" i="1"/>
  <c r="AK13" i="1"/>
  <c r="AK12" i="1"/>
  <c r="AK11" i="1"/>
  <c r="AI26" i="1"/>
  <c r="AI25" i="1"/>
  <c r="AI24" i="1"/>
  <c r="AI23" i="1"/>
  <c r="AI22" i="1"/>
  <c r="AI21" i="1"/>
  <c r="AI20" i="1"/>
  <c r="AI18" i="1"/>
  <c r="AI17" i="1"/>
  <c r="AI16" i="1"/>
  <c r="AI15" i="1"/>
  <c r="AI14" i="1"/>
  <c r="AI13" i="1"/>
  <c r="AI12" i="1"/>
  <c r="AI11" i="1"/>
  <c r="AD26" i="1"/>
  <c r="AD25" i="1"/>
  <c r="AD24" i="1"/>
  <c r="AD23" i="1"/>
  <c r="AD22" i="1"/>
  <c r="AD21" i="1"/>
  <c r="AD20" i="1"/>
  <c r="AD15" i="1"/>
  <c r="AD14" i="1"/>
  <c r="AD13" i="1"/>
  <c r="AD12" i="1"/>
  <c r="AD11" i="1"/>
  <c r="AC17" i="1" s="1"/>
  <c r="AD17" i="1" s="1"/>
  <c r="V26" i="1"/>
  <c r="V22" i="1"/>
  <c r="V21" i="1"/>
  <c r="V20" i="1"/>
  <c r="V16" i="1"/>
  <c r="V15" i="1"/>
  <c r="V14" i="1"/>
  <c r="T26" i="1"/>
  <c r="T25" i="1"/>
  <c r="T24" i="1"/>
  <c r="T23" i="1"/>
  <c r="T22" i="1"/>
  <c r="T21" i="1"/>
  <c r="T20" i="1"/>
  <c r="T18" i="1"/>
  <c r="T17" i="1"/>
  <c r="T16" i="1"/>
  <c r="T15" i="1"/>
  <c r="T14" i="1"/>
  <c r="T13" i="1"/>
  <c r="T12" i="1"/>
  <c r="T11" i="1"/>
  <c r="P26" i="1"/>
  <c r="P25" i="1"/>
  <c r="P24" i="1"/>
  <c r="P23" i="1"/>
  <c r="P22" i="1"/>
  <c r="P21" i="1"/>
  <c r="P20" i="1"/>
  <c r="P15" i="1"/>
  <c r="P14" i="1"/>
  <c r="P13" i="1"/>
  <c r="P12" i="1"/>
  <c r="P11" i="1"/>
  <c r="O17" i="1" s="1"/>
  <c r="I25" i="1"/>
  <c r="I23" i="1"/>
  <c r="I21" i="1"/>
  <c r="I17" i="1"/>
  <c r="I15" i="1"/>
  <c r="I13" i="1"/>
  <c r="G12" i="1"/>
  <c r="G13" i="1"/>
  <c r="G14" i="1"/>
  <c r="G15" i="1"/>
  <c r="G16" i="1"/>
  <c r="G17" i="1"/>
  <c r="G18" i="1"/>
  <c r="G20" i="1"/>
  <c r="G21" i="1"/>
  <c r="G22" i="1"/>
  <c r="G23" i="1"/>
  <c r="G24" i="1"/>
  <c r="G25" i="1"/>
  <c r="G26" i="1"/>
  <c r="G11" i="1"/>
  <c r="R50" i="1" l="1"/>
  <c r="Q50" i="1"/>
  <c r="AF49" i="1"/>
  <c r="AE49" i="1"/>
  <c r="AG49" i="1"/>
  <c r="AQ62" i="1"/>
  <c r="AR62" i="1"/>
  <c r="V12" i="1"/>
  <c r="V18" i="1"/>
  <c r="V24" i="1"/>
  <c r="L68" i="1"/>
  <c r="Q65" i="1"/>
  <c r="X62" i="1"/>
  <c r="I50" i="1"/>
  <c r="F46" i="1"/>
  <c r="AF41" i="1"/>
  <c r="R52" i="1"/>
  <c r="AR39" i="1"/>
  <c r="I72" i="1"/>
  <c r="J72" i="1" s="1"/>
  <c r="AE68" i="1"/>
  <c r="H68" i="1"/>
  <c r="L67" i="1"/>
  <c r="AE62" i="1"/>
  <c r="AG51" i="1"/>
  <c r="AE59" i="1"/>
  <c r="AF59" i="1"/>
  <c r="AG59" i="1"/>
  <c r="Q48" i="1"/>
  <c r="R48" i="1"/>
  <c r="AQ43" i="1"/>
  <c r="AR43" i="1"/>
  <c r="AE47" i="1"/>
  <c r="AF47" i="1"/>
  <c r="AG47" i="1"/>
  <c r="R60" i="1"/>
  <c r="Q60" i="1"/>
  <c r="Z59" i="1"/>
  <c r="AB59" i="1"/>
  <c r="R44" i="1"/>
  <c r="Q44" i="1"/>
  <c r="AQ37" i="1"/>
  <c r="AR37" i="1"/>
  <c r="AR33" i="1"/>
  <c r="AQ33" i="1"/>
  <c r="N65" i="1"/>
  <c r="J65" i="1"/>
  <c r="Q58" i="1"/>
  <c r="R58" i="1"/>
  <c r="AE55" i="1"/>
  <c r="AG55" i="1"/>
  <c r="AF55" i="1"/>
  <c r="R54" i="1"/>
  <c r="Q54" i="1"/>
  <c r="K69" i="1"/>
  <c r="N69" i="1"/>
  <c r="L69" i="1"/>
  <c r="J69" i="1"/>
  <c r="R56" i="1"/>
  <c r="Q56" i="1"/>
  <c r="AF54" i="1"/>
  <c r="AG54" i="1"/>
  <c r="AQ41" i="1"/>
  <c r="AR41" i="1"/>
  <c r="AF36" i="1"/>
  <c r="AG36" i="1"/>
  <c r="AQ35" i="1"/>
  <c r="AR35" i="1"/>
  <c r="H70" i="1"/>
  <c r="F69" i="1"/>
  <c r="N67" i="1"/>
  <c r="F65" i="1"/>
  <c r="I63" i="1"/>
  <c r="Q61" i="1"/>
  <c r="AQ58" i="1"/>
  <c r="I58" i="1"/>
  <c r="F56" i="1"/>
  <c r="X55" i="1"/>
  <c r="I54" i="1"/>
  <c r="I53" i="1"/>
  <c r="N50" i="1"/>
  <c r="I48" i="1"/>
  <c r="J46" i="1"/>
  <c r="I44" i="1"/>
  <c r="AQ40" i="1"/>
  <c r="I40" i="1"/>
  <c r="W39" i="1"/>
  <c r="M38" i="1"/>
  <c r="M36" i="1"/>
  <c r="M34" i="1"/>
  <c r="AC16" i="1"/>
  <c r="AD16" i="1" s="1"/>
  <c r="M72" i="1"/>
  <c r="L70" i="1"/>
  <c r="Q67" i="1"/>
  <c r="J67" i="1"/>
  <c r="AE66" i="1"/>
  <c r="AQ65" i="1"/>
  <c r="AE64" i="1"/>
  <c r="F60" i="1"/>
  <c r="AG57" i="1"/>
  <c r="F52" i="1"/>
  <c r="J50" i="1"/>
  <c r="R46" i="1"/>
  <c r="N46" i="1"/>
  <c r="AF45" i="1"/>
  <c r="AF43" i="1"/>
  <c r="AE41" i="1"/>
  <c r="V41" i="1"/>
  <c r="U41" i="1" s="1"/>
  <c r="V23" i="1"/>
  <c r="J70" i="1"/>
  <c r="AG58" i="1"/>
  <c r="AE57" i="1"/>
  <c r="AB55" i="1"/>
  <c r="AR53" i="1"/>
  <c r="M46" i="1"/>
  <c r="AG34" i="1"/>
  <c r="X38" i="1"/>
  <c r="Y38" i="1"/>
  <c r="X36" i="1"/>
  <c r="Y36" i="1"/>
  <c r="Z56" i="1"/>
  <c r="Y56" i="1"/>
  <c r="Y60" i="1"/>
  <c r="Z60" i="1"/>
  <c r="W62" i="1"/>
  <c r="AA59" i="1"/>
  <c r="AA55" i="1"/>
  <c r="W43" i="1"/>
  <c r="X59" i="1"/>
  <c r="W59" i="1"/>
  <c r="W55" i="1"/>
  <c r="AB43" i="1"/>
  <c r="AA43" i="1"/>
  <c r="X33" i="1"/>
  <c r="AA33" i="1"/>
  <c r="W33" i="1"/>
  <c r="Z33" i="1"/>
  <c r="Y33" i="1"/>
  <c r="AB33" i="1"/>
  <c r="X73" i="1"/>
  <c r="AB73" i="1"/>
  <c r="Y73" i="1"/>
  <c r="AA73" i="1"/>
  <c r="Z73" i="1"/>
  <c r="W73" i="1"/>
  <c r="Z70" i="1"/>
  <c r="X70" i="1"/>
  <c r="W70" i="1"/>
  <c r="AA70" i="1"/>
  <c r="AB70" i="1"/>
  <c r="Y70" i="1"/>
  <c r="AE69" i="1"/>
  <c r="AG69" i="1"/>
  <c r="AF69" i="1"/>
  <c r="Z72" i="1"/>
  <c r="X72" i="1"/>
  <c r="Y72" i="1"/>
  <c r="W72" i="1"/>
  <c r="AA72" i="1"/>
  <c r="AB72" i="1"/>
  <c r="AQ70" i="1"/>
  <c r="AR70" i="1"/>
  <c r="W69" i="1"/>
  <c r="AA69" i="1"/>
  <c r="X69" i="1"/>
  <c r="Z69" i="1"/>
  <c r="Y69" i="1"/>
  <c r="AB69" i="1"/>
  <c r="Y68" i="1"/>
  <c r="AA68" i="1"/>
  <c r="W68" i="1"/>
  <c r="AB68" i="1"/>
  <c r="X68" i="1"/>
  <c r="Z68" i="1"/>
  <c r="AE67" i="1"/>
  <c r="AG67" i="1"/>
  <c r="AF67" i="1"/>
  <c r="AE63" i="1"/>
  <c r="AF63" i="1"/>
  <c r="AG63" i="1"/>
  <c r="AQ72" i="1"/>
  <c r="AR72" i="1"/>
  <c r="R72" i="1"/>
  <c r="Q72" i="1"/>
  <c r="AQ71" i="1"/>
  <c r="AR71" i="1"/>
  <c r="AF71" i="1"/>
  <c r="AG71" i="1"/>
  <c r="AE71" i="1"/>
  <c r="AR69" i="1"/>
  <c r="AQ69" i="1"/>
  <c r="W67" i="1"/>
  <c r="AA67" i="1"/>
  <c r="X67" i="1"/>
  <c r="Y67" i="1"/>
  <c r="Z67" i="1"/>
  <c r="AB67" i="1"/>
  <c r="Y66" i="1"/>
  <c r="AA66" i="1"/>
  <c r="X66" i="1"/>
  <c r="W66" i="1"/>
  <c r="AB66" i="1"/>
  <c r="Z66" i="1"/>
  <c r="AE65" i="1"/>
  <c r="AF65" i="1"/>
  <c r="AG65" i="1"/>
  <c r="W63" i="1"/>
  <c r="AA63" i="1"/>
  <c r="X63" i="1"/>
  <c r="AB63" i="1"/>
  <c r="Z63" i="1"/>
  <c r="Y63" i="1"/>
  <c r="AR73" i="1"/>
  <c r="AQ73" i="1"/>
  <c r="AF73" i="1"/>
  <c r="AG73" i="1"/>
  <c r="AE73" i="1"/>
  <c r="X71" i="1"/>
  <c r="AB71" i="1"/>
  <c r="AA71" i="1"/>
  <c r="Y71" i="1"/>
  <c r="Z71" i="1"/>
  <c r="W71" i="1"/>
  <c r="AR67" i="1"/>
  <c r="AQ67" i="1"/>
  <c r="W65" i="1"/>
  <c r="AA65" i="1"/>
  <c r="X65" i="1"/>
  <c r="AB65" i="1"/>
  <c r="Y65" i="1"/>
  <c r="Z65" i="1"/>
  <c r="Q64" i="1"/>
  <c r="R64" i="1"/>
  <c r="Q62" i="1"/>
  <c r="R62" i="1"/>
  <c r="AG72" i="1"/>
  <c r="AB64" i="1"/>
  <c r="R73" i="1"/>
  <c r="L72" i="1"/>
  <c r="R71" i="1"/>
  <c r="S70" i="1"/>
  <c r="S64" i="1"/>
  <c r="AF56" i="1"/>
  <c r="AG56" i="1"/>
  <c r="AE56" i="1"/>
  <c r="I73" i="1"/>
  <c r="AE72" i="1"/>
  <c r="S72" i="1"/>
  <c r="K72" i="1"/>
  <c r="I71" i="1"/>
  <c r="AE70" i="1"/>
  <c r="R70" i="1"/>
  <c r="AR68" i="1"/>
  <c r="R68" i="1"/>
  <c r="AR66" i="1"/>
  <c r="R66" i="1"/>
  <c r="AR64" i="1"/>
  <c r="Y62" i="1"/>
  <c r="Z62" i="1"/>
  <c r="W61" i="1"/>
  <c r="AA61" i="1"/>
  <c r="X61" i="1"/>
  <c r="AB61" i="1"/>
  <c r="Z61" i="1"/>
  <c r="Z57" i="1"/>
  <c r="W57" i="1"/>
  <c r="AB57" i="1"/>
  <c r="X57" i="1"/>
  <c r="Y57" i="1"/>
  <c r="AA57" i="1"/>
  <c r="AQ55" i="1"/>
  <c r="AR55" i="1"/>
  <c r="R55" i="1"/>
  <c r="Q55" i="1"/>
  <c r="AG70" i="1"/>
  <c r="Y64" i="1"/>
  <c r="Z64" i="1"/>
  <c r="I62" i="1"/>
  <c r="F62" i="1"/>
  <c r="AQ59" i="1"/>
  <c r="AR59" i="1"/>
  <c r="R59" i="1"/>
  <c r="Q59" i="1"/>
  <c r="H72" i="1"/>
  <c r="S68" i="1"/>
  <c r="S66" i="1"/>
  <c r="I66" i="1"/>
  <c r="F66" i="1"/>
  <c r="K65" i="1"/>
  <c r="H65" i="1"/>
  <c r="L65" i="1"/>
  <c r="AA64" i="1"/>
  <c r="H60" i="1"/>
  <c r="L60" i="1"/>
  <c r="N60" i="1"/>
  <c r="J60" i="1"/>
  <c r="K60" i="1"/>
  <c r="M60" i="1"/>
  <c r="X58" i="1"/>
  <c r="AB58" i="1"/>
  <c r="Y58" i="1"/>
  <c r="Z58" i="1"/>
  <c r="AA58" i="1"/>
  <c r="W58" i="1"/>
  <c r="N72" i="1"/>
  <c r="K70" i="1"/>
  <c r="F70" i="1"/>
  <c r="M69" i="1"/>
  <c r="H69" i="1"/>
  <c r="AF68" i="1"/>
  <c r="K68" i="1"/>
  <c r="F68" i="1"/>
  <c r="M67" i="1"/>
  <c r="H67" i="1"/>
  <c r="AF66" i="1"/>
  <c r="M65" i="1"/>
  <c r="W64" i="1"/>
  <c r="I64" i="1"/>
  <c r="F64" i="1"/>
  <c r="K63" i="1"/>
  <c r="H63" i="1"/>
  <c r="L63" i="1"/>
  <c r="AF62" i="1"/>
  <c r="AA62" i="1"/>
  <c r="S62" i="1"/>
  <c r="AR61" i="1"/>
  <c r="AQ61" i="1"/>
  <c r="AE61" i="1"/>
  <c r="AF61" i="1"/>
  <c r="K61" i="1"/>
  <c r="H61" i="1"/>
  <c r="L61" i="1"/>
  <c r="J61" i="1"/>
  <c r="N61" i="1"/>
  <c r="AF60" i="1"/>
  <c r="AG60" i="1"/>
  <c r="AE60" i="1"/>
  <c r="H56" i="1"/>
  <c r="L56" i="1"/>
  <c r="N56" i="1"/>
  <c r="J56" i="1"/>
  <c r="K56" i="1"/>
  <c r="M56" i="1"/>
  <c r="X54" i="1"/>
  <c r="AB54" i="1"/>
  <c r="Y54" i="1"/>
  <c r="Z54" i="1"/>
  <c r="AA54" i="1"/>
  <c r="W54" i="1"/>
  <c r="X60" i="1"/>
  <c r="AB60" i="1"/>
  <c r="X56" i="1"/>
  <c r="AB56" i="1"/>
  <c r="AQ52" i="1"/>
  <c r="X52" i="1"/>
  <c r="AB52" i="1"/>
  <c r="Y52" i="1"/>
  <c r="W52" i="1"/>
  <c r="AA52" i="1"/>
  <c r="H52" i="1"/>
  <c r="L52" i="1"/>
  <c r="M52" i="1"/>
  <c r="K52" i="1"/>
  <c r="AQ50" i="1"/>
  <c r="X50" i="1"/>
  <c r="AB50" i="1"/>
  <c r="Y50" i="1"/>
  <c r="W50" i="1"/>
  <c r="AA50" i="1"/>
  <c r="R49" i="1"/>
  <c r="Q49" i="1"/>
  <c r="AQ48" i="1"/>
  <c r="AR48" i="1"/>
  <c r="X46" i="1"/>
  <c r="AB46" i="1"/>
  <c r="Y46" i="1"/>
  <c r="Z46" i="1"/>
  <c r="W46" i="1"/>
  <c r="AA46" i="1"/>
  <c r="R45" i="1"/>
  <c r="Q45" i="1"/>
  <c r="AQ44" i="1"/>
  <c r="AR44" i="1"/>
  <c r="H58" i="1"/>
  <c r="L58" i="1"/>
  <c r="J57" i="1"/>
  <c r="N57" i="1"/>
  <c r="H54" i="1"/>
  <c r="L54" i="1"/>
  <c r="AQ51" i="1"/>
  <c r="AR51" i="1"/>
  <c r="V51" i="1"/>
  <c r="U51" i="1" s="1"/>
  <c r="S51" i="1"/>
  <c r="AF48" i="1"/>
  <c r="AG48" i="1"/>
  <c r="AE48" i="1"/>
  <c r="Z47" i="1"/>
  <c r="W47" i="1"/>
  <c r="AA47" i="1"/>
  <c r="X47" i="1"/>
  <c r="AB47" i="1"/>
  <c r="Y47" i="1"/>
  <c r="AF44" i="1"/>
  <c r="AG44" i="1"/>
  <c r="AE44" i="1"/>
  <c r="AF40" i="1"/>
  <c r="AE40" i="1"/>
  <c r="AG40" i="1"/>
  <c r="AR60" i="1"/>
  <c r="W60" i="1"/>
  <c r="AE58" i="1"/>
  <c r="M58" i="1"/>
  <c r="AR57" i="1"/>
  <c r="S57" i="1"/>
  <c r="M57" i="1"/>
  <c r="H57" i="1"/>
  <c r="AR56" i="1"/>
  <c r="W56" i="1"/>
  <c r="AE54" i="1"/>
  <c r="M54" i="1"/>
  <c r="AG53" i="1"/>
  <c r="V53" i="1"/>
  <c r="U53" i="1" s="1"/>
  <c r="S53" i="1"/>
  <c r="AF52" i="1"/>
  <c r="AG52" i="1"/>
  <c r="AE52" i="1"/>
  <c r="R51" i="1"/>
  <c r="Q51" i="1"/>
  <c r="AF50" i="1"/>
  <c r="AG50" i="1"/>
  <c r="AE50" i="1"/>
  <c r="X48" i="1"/>
  <c r="AB48" i="1"/>
  <c r="Y48" i="1"/>
  <c r="Z48" i="1"/>
  <c r="W48" i="1"/>
  <c r="AA48" i="1"/>
  <c r="R47" i="1"/>
  <c r="Q47" i="1"/>
  <c r="AQ46" i="1"/>
  <c r="AR46" i="1"/>
  <c r="X44" i="1"/>
  <c r="AB44" i="1"/>
  <c r="Y44" i="1"/>
  <c r="Z44" i="1"/>
  <c r="W44" i="1"/>
  <c r="AA44" i="1"/>
  <c r="R41" i="1"/>
  <c r="Q41" i="1"/>
  <c r="X40" i="1"/>
  <c r="AB40" i="1"/>
  <c r="W40" i="1"/>
  <c r="AA40" i="1"/>
  <c r="Y40" i="1"/>
  <c r="Z40" i="1"/>
  <c r="AA60" i="1"/>
  <c r="Y59" i="1"/>
  <c r="I59" i="1"/>
  <c r="K58" i="1"/>
  <c r="Q57" i="1"/>
  <c r="L57" i="1"/>
  <c r="AA56" i="1"/>
  <c r="Y55" i="1"/>
  <c r="I55" i="1"/>
  <c r="K54" i="1"/>
  <c r="AF53" i="1"/>
  <c r="Q53" i="1"/>
  <c r="Z52" i="1"/>
  <c r="J52" i="1"/>
  <c r="Z50" i="1"/>
  <c r="Z49" i="1"/>
  <c r="W49" i="1"/>
  <c r="AA49" i="1"/>
  <c r="X49" i="1"/>
  <c r="AB49" i="1"/>
  <c r="Y49" i="1"/>
  <c r="AF46" i="1"/>
  <c r="AG46" i="1"/>
  <c r="AE46" i="1"/>
  <c r="Z45" i="1"/>
  <c r="W45" i="1"/>
  <c r="AA45" i="1"/>
  <c r="X45" i="1"/>
  <c r="AB45" i="1"/>
  <c r="Y45" i="1"/>
  <c r="I51" i="1"/>
  <c r="K50" i="1"/>
  <c r="I49" i="1"/>
  <c r="K48" i="1"/>
  <c r="I47" i="1"/>
  <c r="K46" i="1"/>
  <c r="I45" i="1"/>
  <c r="J44" i="1"/>
  <c r="X43" i="1"/>
  <c r="AQ42" i="1"/>
  <c r="Q42" i="1"/>
  <c r="Z41" i="1"/>
  <c r="Y41" i="1"/>
  <c r="AF39" i="1"/>
  <c r="AG39" i="1"/>
  <c r="F39" i="1"/>
  <c r="I39" i="1"/>
  <c r="Q38" i="1"/>
  <c r="R38" i="1"/>
  <c r="Z35" i="1"/>
  <c r="W35" i="1"/>
  <c r="AA35" i="1"/>
  <c r="X35" i="1"/>
  <c r="AB35" i="1"/>
  <c r="Y35" i="1"/>
  <c r="R43" i="1"/>
  <c r="Q43" i="1"/>
  <c r="F43" i="1"/>
  <c r="I43" i="1"/>
  <c r="AF42" i="1"/>
  <c r="AE42" i="1"/>
  <c r="X42" i="1"/>
  <c r="AB42" i="1"/>
  <c r="W42" i="1"/>
  <c r="AA42" i="1"/>
  <c r="H42" i="1"/>
  <c r="L42" i="1"/>
  <c r="K42" i="1"/>
  <c r="AE37" i="1"/>
  <c r="AF37" i="1"/>
  <c r="AG37" i="1"/>
  <c r="AQ36" i="1"/>
  <c r="AR36" i="1"/>
  <c r="K53" i="1"/>
  <c r="AR49" i="1"/>
  <c r="S49" i="1"/>
  <c r="AR47" i="1"/>
  <c r="S47" i="1"/>
  <c r="AR45" i="1"/>
  <c r="S45" i="1"/>
  <c r="M44" i="1"/>
  <c r="H44" i="1"/>
  <c r="Z42" i="1"/>
  <c r="N42" i="1"/>
  <c r="R39" i="1"/>
  <c r="Q39" i="1"/>
  <c r="Z37" i="1"/>
  <c r="W37" i="1"/>
  <c r="AA37" i="1"/>
  <c r="X37" i="1"/>
  <c r="AB37" i="1"/>
  <c r="Y37" i="1"/>
  <c r="Q36" i="1"/>
  <c r="R36" i="1"/>
  <c r="AQ34" i="1"/>
  <c r="AR34" i="1"/>
  <c r="X34" i="1"/>
  <c r="AB34" i="1"/>
  <c r="Y34" i="1"/>
  <c r="Z34" i="1"/>
  <c r="W34" i="1"/>
  <c r="AA34" i="1"/>
  <c r="N53" i="1"/>
  <c r="L50" i="1"/>
  <c r="L48" i="1"/>
  <c r="L46" i="1"/>
  <c r="L44" i="1"/>
  <c r="AE43" i="1"/>
  <c r="Z43" i="1"/>
  <c r="S43" i="1"/>
  <c r="AG42" i="1"/>
  <c r="Y42" i="1"/>
  <c r="M42" i="1"/>
  <c r="W41" i="1"/>
  <c r="F41" i="1"/>
  <c r="I41" i="1"/>
  <c r="H40" i="1"/>
  <c r="L40" i="1"/>
  <c r="K40" i="1"/>
  <c r="AE39" i="1"/>
  <c r="Z39" i="1"/>
  <c r="X39" i="1"/>
  <c r="AB39" i="1"/>
  <c r="Y39" i="1"/>
  <c r="AQ38" i="1"/>
  <c r="AR38" i="1"/>
  <c r="AF38" i="1"/>
  <c r="AE38" i="1"/>
  <c r="AE35" i="1"/>
  <c r="AF35" i="1"/>
  <c r="AG35" i="1"/>
  <c r="Q34" i="1"/>
  <c r="R34" i="1"/>
  <c r="AA38" i="1"/>
  <c r="W38" i="1"/>
  <c r="K38" i="1"/>
  <c r="Q37" i="1"/>
  <c r="I37" i="1"/>
  <c r="AE36" i="1"/>
  <c r="AA36" i="1"/>
  <c r="W36" i="1"/>
  <c r="K36" i="1"/>
  <c r="Q35" i="1"/>
  <c r="I35" i="1"/>
  <c r="AE34" i="1"/>
  <c r="S34" i="1"/>
  <c r="K34" i="1"/>
  <c r="Z38" i="1"/>
  <c r="N38" i="1"/>
  <c r="J38" i="1"/>
  <c r="Z36" i="1"/>
  <c r="N36" i="1"/>
  <c r="J36" i="1"/>
  <c r="N34" i="1"/>
  <c r="J34" i="1"/>
  <c r="AB38" i="1"/>
  <c r="L38" i="1"/>
  <c r="AB36" i="1"/>
  <c r="L36" i="1"/>
  <c r="L34" i="1"/>
  <c r="P17" i="1"/>
  <c r="Q17" i="1"/>
  <c r="R17" i="1"/>
  <c r="O18" i="1"/>
  <c r="W11" i="1"/>
  <c r="O16" i="1"/>
  <c r="AC18" i="1"/>
  <c r="AD18" i="1" s="1"/>
  <c r="W25" i="1"/>
  <c r="W17" i="1"/>
  <c r="W13" i="1"/>
  <c r="AR17" i="1"/>
  <c r="AQ17" i="1"/>
  <c r="AO18" i="1"/>
  <c r="AO16" i="1"/>
  <c r="E33" i="1"/>
  <c r="E26" i="1"/>
  <c r="E25" i="1"/>
  <c r="E24" i="1"/>
  <c r="E23" i="1"/>
  <c r="E22" i="1"/>
  <c r="E21" i="1"/>
  <c r="E20" i="1"/>
  <c r="E13" i="1"/>
  <c r="E14" i="1"/>
  <c r="E15" i="1"/>
  <c r="E16" i="1"/>
  <c r="E17" i="1"/>
  <c r="E18" i="1"/>
  <c r="E12" i="1"/>
  <c r="E11" i="1"/>
  <c r="H50" i="1" l="1"/>
  <c r="M50" i="1"/>
  <c r="J54" i="1"/>
  <c r="N54" i="1"/>
  <c r="J40" i="1"/>
  <c r="M40" i="1"/>
  <c r="N40" i="1"/>
  <c r="H48" i="1"/>
  <c r="J48" i="1"/>
  <c r="M48" i="1"/>
  <c r="N48" i="1"/>
  <c r="AA41" i="1"/>
  <c r="X41" i="1"/>
  <c r="AB41" i="1"/>
  <c r="J63" i="1"/>
  <c r="M63" i="1"/>
  <c r="N63" i="1"/>
  <c r="K44" i="1"/>
  <c r="N44" i="1"/>
  <c r="J53" i="1"/>
  <c r="L53" i="1"/>
  <c r="M53" i="1"/>
  <c r="H53" i="1"/>
  <c r="J58" i="1"/>
  <c r="N58" i="1"/>
  <c r="J35" i="1"/>
  <c r="N35" i="1"/>
  <c r="K35" i="1"/>
  <c r="H35" i="1"/>
  <c r="L35" i="1"/>
  <c r="M35" i="1"/>
  <c r="J41" i="1"/>
  <c r="N41" i="1"/>
  <c r="M41" i="1"/>
  <c r="H41" i="1"/>
  <c r="K41" i="1"/>
  <c r="L41" i="1"/>
  <c r="M66" i="1"/>
  <c r="J66" i="1"/>
  <c r="K66" i="1"/>
  <c r="N66" i="1"/>
  <c r="L66" i="1"/>
  <c r="H66" i="1"/>
  <c r="J43" i="1"/>
  <c r="N43" i="1"/>
  <c r="M43" i="1"/>
  <c r="K43" i="1"/>
  <c r="L43" i="1"/>
  <c r="H43" i="1"/>
  <c r="J39" i="1"/>
  <c r="N39" i="1"/>
  <c r="H39" i="1"/>
  <c r="L39" i="1"/>
  <c r="M39" i="1"/>
  <c r="K39" i="1"/>
  <c r="J47" i="1"/>
  <c r="N47" i="1"/>
  <c r="K47" i="1"/>
  <c r="H47" i="1"/>
  <c r="L47" i="1"/>
  <c r="M47" i="1"/>
  <c r="J51" i="1"/>
  <c r="N51" i="1"/>
  <c r="K51" i="1"/>
  <c r="M51" i="1"/>
  <c r="L51" i="1"/>
  <c r="H51" i="1"/>
  <c r="J59" i="1"/>
  <c r="N59" i="1"/>
  <c r="K59" i="1"/>
  <c r="L59" i="1"/>
  <c r="H59" i="1"/>
  <c r="M59" i="1"/>
  <c r="Z53" i="1"/>
  <c r="W53" i="1"/>
  <c r="AA53" i="1"/>
  <c r="Y53" i="1"/>
  <c r="AB53" i="1"/>
  <c r="X53" i="1"/>
  <c r="M64" i="1"/>
  <c r="J64" i="1"/>
  <c r="N64" i="1"/>
  <c r="K64" i="1"/>
  <c r="H64" i="1"/>
  <c r="L64" i="1"/>
  <c r="M62" i="1"/>
  <c r="J62" i="1"/>
  <c r="N62" i="1"/>
  <c r="H62" i="1"/>
  <c r="K62" i="1"/>
  <c r="L62" i="1"/>
  <c r="H71" i="1"/>
  <c r="L71" i="1"/>
  <c r="N71" i="1"/>
  <c r="K71" i="1"/>
  <c r="M71" i="1"/>
  <c r="J71" i="1"/>
  <c r="H73" i="1"/>
  <c r="L73" i="1"/>
  <c r="N73" i="1"/>
  <c r="M73" i="1"/>
  <c r="J73" i="1"/>
  <c r="K73" i="1"/>
  <c r="J37" i="1"/>
  <c r="N37" i="1"/>
  <c r="K37" i="1"/>
  <c r="H37" i="1"/>
  <c r="L37" i="1"/>
  <c r="M37" i="1"/>
  <c r="J45" i="1"/>
  <c r="N45" i="1"/>
  <c r="K45" i="1"/>
  <c r="H45" i="1"/>
  <c r="L45" i="1"/>
  <c r="M45" i="1"/>
  <c r="J49" i="1"/>
  <c r="N49" i="1"/>
  <c r="K49" i="1"/>
  <c r="H49" i="1"/>
  <c r="L49" i="1"/>
  <c r="M49" i="1"/>
  <c r="J55" i="1"/>
  <c r="N55" i="1"/>
  <c r="K55" i="1"/>
  <c r="L55" i="1"/>
  <c r="H55" i="1"/>
  <c r="M55" i="1"/>
  <c r="Z51" i="1"/>
  <c r="W51" i="1"/>
  <c r="AA51" i="1"/>
  <c r="Y51" i="1"/>
  <c r="AB51" i="1"/>
  <c r="X51" i="1"/>
  <c r="P18" i="1"/>
  <c r="Q18" i="1"/>
  <c r="R18" i="1"/>
  <c r="AP16" i="1"/>
  <c r="AQ16" i="1"/>
  <c r="AR16" i="1"/>
  <c r="P16" i="1"/>
  <c r="Q16" i="1"/>
  <c r="R16" i="1"/>
  <c r="AP18" i="1"/>
  <c r="AQ18" i="1"/>
  <c r="AR18" i="1"/>
  <c r="G9" i="2" l="1"/>
  <c r="G11" i="2" s="1"/>
  <c r="G5" i="2"/>
  <c r="X26" i="1" l="1"/>
  <c r="Y26" i="1" s="1"/>
  <c r="Z26" i="1" s="1"/>
  <c r="AA26" i="1" s="1"/>
  <c r="AB26" i="1" s="1"/>
  <c r="J33" i="1" l="1"/>
  <c r="K33" i="1"/>
  <c r="L33" i="1"/>
  <c r="M33" i="1"/>
  <c r="N33" i="1"/>
  <c r="J19" i="1"/>
  <c r="K19" i="1"/>
  <c r="L19" i="1"/>
  <c r="M19" i="1"/>
  <c r="N19" i="1"/>
  <c r="L12" i="1"/>
  <c r="M13" i="1"/>
  <c r="M14" i="1"/>
  <c r="L15" i="1"/>
  <c r="M16" i="1"/>
  <c r="L17" i="1"/>
  <c r="L18" i="1"/>
  <c r="K20" i="1"/>
  <c r="L21" i="1"/>
  <c r="L22" i="1"/>
  <c r="K23" i="1"/>
  <c r="L24" i="1"/>
  <c r="L25" i="1"/>
  <c r="K26" i="1"/>
  <c r="N11" i="1"/>
  <c r="N26" i="1" l="1"/>
  <c r="J26" i="1"/>
  <c r="M26" i="1"/>
  <c r="L26" i="1"/>
  <c r="K25" i="1"/>
  <c r="N25" i="1"/>
  <c r="J25" i="1"/>
  <c r="M25" i="1"/>
  <c r="K24" i="1"/>
  <c r="N24" i="1"/>
  <c r="J24" i="1"/>
  <c r="M24" i="1"/>
  <c r="N23" i="1"/>
  <c r="J23" i="1"/>
  <c r="M23" i="1"/>
  <c r="L23" i="1"/>
  <c r="K22" i="1"/>
  <c r="N22" i="1"/>
  <c r="J22" i="1"/>
  <c r="M22" i="1"/>
  <c r="K21" i="1"/>
  <c r="N21" i="1"/>
  <c r="J21" i="1"/>
  <c r="M21" i="1"/>
  <c r="N20" i="1"/>
  <c r="J20" i="1"/>
  <c r="M20" i="1"/>
  <c r="L20" i="1"/>
  <c r="K18" i="1"/>
  <c r="N18" i="1"/>
  <c r="J18" i="1"/>
  <c r="M18" i="1"/>
  <c r="K17" i="1"/>
  <c r="N17" i="1"/>
  <c r="J17" i="1"/>
  <c r="M17" i="1"/>
  <c r="L16" i="1"/>
  <c r="K16" i="1"/>
  <c r="N16" i="1"/>
  <c r="J16" i="1"/>
  <c r="K15" i="1"/>
  <c r="N15" i="1"/>
  <c r="J15" i="1"/>
  <c r="M15" i="1"/>
  <c r="L14" i="1"/>
  <c r="K14" i="1"/>
  <c r="N14" i="1"/>
  <c r="J14" i="1"/>
  <c r="L13" i="1"/>
  <c r="K13" i="1"/>
  <c r="J13" i="1"/>
  <c r="N13" i="1"/>
  <c r="K12" i="1"/>
  <c r="N12" i="1"/>
  <c r="J12" i="1"/>
  <c r="M12" i="1"/>
  <c r="M11" i="1"/>
  <c r="L11" i="1"/>
  <c r="J11" i="1"/>
  <c r="K11" i="1"/>
  <c r="AF33" i="1" l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11" i="1"/>
  <c r="AE20" i="1" l="1"/>
  <c r="AG20" i="1"/>
  <c r="AE21" i="1"/>
  <c r="AG21" i="1"/>
  <c r="AG18" i="1"/>
  <c r="AE18" i="1"/>
  <c r="AE24" i="1"/>
  <c r="AG24" i="1"/>
  <c r="AE16" i="1"/>
  <c r="AG16" i="1"/>
  <c r="AE19" i="1"/>
  <c r="AG19" i="1"/>
  <c r="AE26" i="1"/>
  <c r="AG26" i="1"/>
  <c r="AG25" i="1"/>
  <c r="AE25" i="1"/>
  <c r="AE23" i="1"/>
  <c r="AG23" i="1"/>
  <c r="AG17" i="1"/>
  <c r="AE17" i="1"/>
  <c r="AE22" i="1"/>
  <c r="AG22" i="1"/>
  <c r="AE33" i="1"/>
  <c r="AG33" i="1"/>
  <c r="AE12" i="1"/>
  <c r="AG12" i="1"/>
  <c r="AE13" i="1"/>
  <c r="AG13" i="1"/>
  <c r="AE14" i="1"/>
  <c r="AG14" i="1"/>
  <c r="AE15" i="1"/>
  <c r="AG15" i="1"/>
  <c r="AG11" i="1"/>
  <c r="AE11" i="1"/>
  <c r="AA19" i="1"/>
  <c r="AB19" i="1"/>
  <c r="D26" i="1"/>
  <c r="D25" i="1"/>
  <c r="D17" i="1"/>
  <c r="D15" i="1"/>
  <c r="D14" i="1"/>
  <c r="D13" i="1"/>
  <c r="D12" i="1"/>
  <c r="D11" i="1"/>
  <c r="Y12" i="1"/>
  <c r="Y13" i="1"/>
  <c r="X14" i="1"/>
  <c r="Y15" i="1"/>
  <c r="Z16" i="1"/>
  <c r="X17" i="1"/>
  <c r="AB18" i="1"/>
  <c r="AA20" i="1"/>
  <c r="AA21" i="1"/>
  <c r="X22" i="1"/>
  <c r="Z23" i="1"/>
  <c r="Z24" i="1"/>
  <c r="Z25" i="1"/>
  <c r="AB11" i="1"/>
  <c r="D33" i="1"/>
  <c r="D16" i="1"/>
  <c r="D18" i="1"/>
  <c r="D20" i="1"/>
  <c r="D21" i="1"/>
  <c r="D22" i="1"/>
  <c r="D23" i="1"/>
  <c r="D24" i="1"/>
  <c r="Z13" i="1"/>
  <c r="X12" i="1" l="1"/>
  <c r="X21" i="1"/>
  <c r="Z22" i="1"/>
  <c r="AB25" i="1"/>
  <c r="X18" i="1"/>
  <c r="Y18" i="1"/>
  <c r="Z20" i="1"/>
  <c r="AB20" i="1"/>
  <c r="X20" i="1"/>
  <c r="X13" i="1"/>
  <c r="AB17" i="1"/>
  <c r="Z18" i="1"/>
  <c r="Y25" i="1"/>
  <c r="AA25" i="1"/>
  <c r="AA23" i="1"/>
  <c r="AA22" i="1"/>
  <c r="AB22" i="1"/>
  <c r="AB21" i="1"/>
  <c r="AA18" i="1"/>
  <c r="AB12" i="1"/>
  <c r="AA12" i="1"/>
  <c r="AA16" i="1"/>
  <c r="Y23" i="1"/>
  <c r="AB16" i="1"/>
  <c r="Z21" i="1"/>
  <c r="X15" i="1"/>
  <c r="AA11" i="1"/>
  <c r="AB15" i="1"/>
  <c r="Z17" i="1"/>
  <c r="Z12" i="1"/>
  <c r="X16" i="1"/>
  <c r="Y16" i="1"/>
  <c r="AB24" i="1"/>
  <c r="Y17" i="1"/>
  <c r="Y14" i="1"/>
  <c r="Z15" i="1"/>
  <c r="AA24" i="1"/>
  <c r="AB23" i="1"/>
  <c r="AB13" i="1"/>
  <c r="AA15" i="1"/>
  <c r="AA14" i="1"/>
  <c r="Y24" i="1"/>
  <c r="Z11" i="1"/>
  <c r="Y11" i="1"/>
  <c r="X11" i="1"/>
  <c r="AA17" i="1"/>
  <c r="AB14" i="1"/>
  <c r="Z14" i="1"/>
  <c r="AA13" i="1"/>
  <c r="AW11" i="1" l="1"/>
</calcChain>
</file>

<file path=xl/sharedStrings.xml><?xml version="1.0" encoding="utf-8"?>
<sst xmlns="http://schemas.openxmlformats.org/spreadsheetml/2006/main" count="308" uniqueCount="216">
  <si>
    <t>Code</t>
  </si>
  <si>
    <t>Terminology</t>
  </si>
  <si>
    <t>Average Duration Professional</t>
  </si>
  <si>
    <t>Consultations:</t>
  </si>
  <si>
    <t>Procedures</t>
  </si>
  <si>
    <t>Units</t>
  </si>
  <si>
    <t>R</t>
  </si>
  <si>
    <t>0109</t>
  </si>
  <si>
    <t>Hospital follow-up visit</t>
  </si>
  <si>
    <t>0129</t>
  </si>
  <si>
    <t>Prolonged first/follow-up consultation : 15 min</t>
  </si>
  <si>
    <t>0130</t>
  </si>
  <si>
    <t>Telephone consultation (all hours)</t>
  </si>
  <si>
    <t>0132</t>
  </si>
  <si>
    <t>Repeat Script</t>
  </si>
  <si>
    <t>0133</t>
  </si>
  <si>
    <t>Writing of special motivations</t>
  </si>
  <si>
    <t>0145</t>
  </si>
  <si>
    <t>Consultation : Away from doctor's room</t>
  </si>
  <si>
    <t>0146</t>
  </si>
  <si>
    <t xml:space="preserve">Unscheduled consultation: Emergency (cons.room) </t>
  </si>
  <si>
    <t>0147</t>
  </si>
  <si>
    <t>Unscheduled consultation:Emergency(not cons.room)</t>
  </si>
  <si>
    <t>0151</t>
  </si>
  <si>
    <t>Pre-anaesthetic assessment: 10 and 20 minutes</t>
  </si>
  <si>
    <t>0173</t>
  </si>
  <si>
    <t>Hospital Consultation</t>
  </si>
  <si>
    <t>0174</t>
  </si>
  <si>
    <t>0175</t>
  </si>
  <si>
    <t>0190</t>
  </si>
  <si>
    <t>Consultation</t>
  </si>
  <si>
    <t>0191</t>
  </si>
  <si>
    <t>0192</t>
  </si>
  <si>
    <t>0199</t>
  </si>
  <si>
    <t>Chronic Medicine Forms</t>
  </si>
  <si>
    <t>0009</t>
  </si>
  <si>
    <t>0008</t>
  </si>
  <si>
    <t>0011</t>
  </si>
  <si>
    <t>5760</t>
  </si>
  <si>
    <t>0941</t>
  </si>
  <si>
    <t>5763</t>
  </si>
  <si>
    <t>2940</t>
  </si>
  <si>
    <t>2941</t>
  </si>
  <si>
    <t>2831</t>
  </si>
  <si>
    <t>5770</t>
  </si>
  <si>
    <t>2901</t>
  </si>
  <si>
    <t>0968</t>
  </si>
  <si>
    <t>2927</t>
  </si>
  <si>
    <t>5759</t>
  </si>
  <si>
    <t>0962</t>
  </si>
  <si>
    <t>5761</t>
  </si>
  <si>
    <t>0930</t>
  </si>
  <si>
    <t>2873</t>
  </si>
  <si>
    <t>2904</t>
  </si>
  <si>
    <t>5755</t>
  </si>
  <si>
    <t>2863</t>
  </si>
  <si>
    <t>1911</t>
  </si>
  <si>
    <t>0942</t>
  </si>
  <si>
    <t>0933</t>
  </si>
  <si>
    <t>5764</t>
  </si>
  <si>
    <t>5765</t>
  </si>
  <si>
    <t>2802</t>
  </si>
  <si>
    <t>2909</t>
  </si>
  <si>
    <t>1213</t>
  </si>
  <si>
    <t>6010</t>
  </si>
  <si>
    <t>0963</t>
  </si>
  <si>
    <t>2876</t>
  </si>
  <si>
    <t>2875</t>
  </si>
  <si>
    <t>2889</t>
  </si>
  <si>
    <t>0946</t>
  </si>
  <si>
    <t>0507</t>
  </si>
  <si>
    <t>2801</t>
  </si>
  <si>
    <t>Specialist surgeon assistant</t>
  </si>
  <si>
    <t>Assistant</t>
  </si>
  <si>
    <t>Emergency Procedures</t>
  </si>
  <si>
    <t xml:space="preserve">Removal of autogenous bone for grafting </t>
  </si>
  <si>
    <t>Posterior osteotomy of spine: One vertebral segment</t>
  </si>
  <si>
    <t>Anterior spinal osteotomy with disc removal: One vertebral segment</t>
  </si>
  <si>
    <t>Anterior interbody fusion: One level</t>
  </si>
  <si>
    <t>Anterior interbody fusion: Each additional level</t>
  </si>
  <si>
    <t>Posterior spinal fusion: Each additional level</t>
  </si>
  <si>
    <t>Posterior segmental instrumentation: 2 to 6 vertebrae</t>
  </si>
  <si>
    <t>Antero-lateral decompression of spinal cord or anterior debridement</t>
  </si>
  <si>
    <t>Anterior instrumentation: 2 to 3 vertebrae</t>
  </si>
  <si>
    <t>Ventilation: Subsequent days, per day</t>
  </si>
  <si>
    <t xml:space="preserve">Procedures for pain relief: Epidural injection for pain </t>
  </si>
  <si>
    <t>Procedures for pain relief: Peripheral nerve block</t>
  </si>
  <si>
    <t>Neurolysis: Major</t>
  </si>
  <si>
    <t>Cranioplasty</t>
  </si>
  <si>
    <t>Ventriculo-peritoneal shunt</t>
  </si>
  <si>
    <t>Theco-peritoneal cerebrospinal fluid (CSF) shunt</t>
  </si>
  <si>
    <t>Repair of aneurysms or arteriovenous anomalies (Intracranial)</t>
  </si>
  <si>
    <t>Craniotomy for haematoma, foreign body: Cerebral or cerebellar</t>
  </si>
  <si>
    <t>Craniotomy for cerebrospinal fluid (CSF) leaks</t>
  </si>
  <si>
    <t>Rhizotomy: Extradural, but intraspinal</t>
  </si>
  <si>
    <t>Lumbar osteophyte removal</t>
  </si>
  <si>
    <t>Cervical or thoracic osteophyte removal</t>
  </si>
  <si>
    <t>Laminectomy for spinal stenosis (exclude diskectomy, foraminotomy and spondylolisthesis): One or two levels</t>
  </si>
  <si>
    <t>Laminectomy for decompression diskectomy, etc. revision operation</t>
  </si>
  <si>
    <t>Laminectomy, facetectomy, decompression for lateral recess stenosis plus spinal stenosis: One level</t>
  </si>
  <si>
    <t>Laminectomy, facetectomy, decompression for lateral recess stenosis plus spinal stenosis: Each additional level</t>
  </si>
  <si>
    <t>Anterior disc removal and spinal decompression cervical: One level</t>
  </si>
  <si>
    <t>Anterior disc removal and spinal decompression cervical: Each additional level</t>
  </si>
  <si>
    <t>Vertebral corpectomy for spinal decompression: One level</t>
  </si>
  <si>
    <t xml:space="preserve">Use of microscope in spinal or intracranial procedures </t>
  </si>
  <si>
    <t>Electroenchephalogram monitoring: Each full 24 hour period</t>
  </si>
  <si>
    <t>Uretero-enterostomy: Unilateral</t>
  </si>
  <si>
    <t>Posterior fossa tumour removal:Acoustic neuroma, benign cerebello-pontine tumours etc.</t>
  </si>
  <si>
    <t>Craniotomy for osteoplastic flap for removal of: Meningioma, basal extracerebral mass, intra ventricular tumours etc.</t>
  </si>
  <si>
    <t>Disclaimer:</t>
  </si>
  <si>
    <t>See the Notes below for All Tariffs</t>
  </si>
  <si>
    <t>Note:</t>
  </si>
  <si>
    <t xml:space="preserve">The above schedule is based on information avaiable to HealthMan and HealthMan will NOT be held responsible for any losses incurred by practitioners resulting from the use of this schedule. </t>
  </si>
  <si>
    <t>Profmed 
RCF</t>
  </si>
  <si>
    <t>COMPARATIVE TARIFFS: Scheme Rates</t>
  </si>
  <si>
    <t>Legend:</t>
  </si>
  <si>
    <t>DPA = Direct Payment Arrangement</t>
  </si>
  <si>
    <t>Prem = Premier</t>
  </si>
  <si>
    <t>R = Rand</t>
  </si>
  <si>
    <t>RCF = Rand Conversion Factor (Rand Value per Unit)</t>
  </si>
  <si>
    <t>VAT = Value Added Tax</t>
  </si>
  <si>
    <t>8. All Tariffs are inlcusive of VAT</t>
  </si>
  <si>
    <t>2. Tariffs may differ due to rounding</t>
  </si>
  <si>
    <t>3. Above codes are the most frequently used codes and is not all inclusive of all the codes</t>
  </si>
  <si>
    <t xml:space="preserve">6. Payment Arrangement Rates have NOT been split between In-Hospital &amp; Out-Hospital.  Use as appropriate.  </t>
  </si>
  <si>
    <t>HEALTHMAN NEUROSURGERY COSTING GUIDE 2017</t>
  </si>
  <si>
    <t>0215</t>
  </si>
  <si>
    <t>0017</t>
  </si>
  <si>
    <t>Conults</t>
  </si>
  <si>
    <t>GP Consults</t>
  </si>
  <si>
    <t>2614 (New)</t>
  </si>
  <si>
    <t>2615 (New)</t>
  </si>
  <si>
    <t>MPS (Obs Potrion)</t>
  </si>
  <si>
    <t>Ave Deliveies p/a</t>
  </si>
  <si>
    <t>Schem Units
2614</t>
  </si>
  <si>
    <t>Schem Units
2615</t>
  </si>
  <si>
    <t>SAMA Units 2614</t>
  </si>
  <si>
    <t>SAMA Units 2615</t>
  </si>
  <si>
    <t>Clin. Pro</t>
  </si>
  <si>
    <t>Radiology</t>
  </si>
  <si>
    <t>Clin. Path</t>
  </si>
  <si>
    <t>Ultra</t>
  </si>
  <si>
    <t>Anat. Cy</t>
  </si>
  <si>
    <t>Bankmed</t>
  </si>
  <si>
    <t>Bonitas</t>
  </si>
  <si>
    <t>Discovery</t>
  </si>
  <si>
    <t>Discovery - GP Network</t>
  </si>
  <si>
    <t>FedHealth</t>
  </si>
  <si>
    <t>GEMS (non) - GP</t>
  </si>
  <si>
    <t>GEMS (non) - Paeds</t>
  </si>
  <si>
    <t>GEMS (non) - Gyn</t>
  </si>
  <si>
    <t>GEMS (non)
- 17 
-18
- 19
- 20
- 21
- 31 (assumed Rate)</t>
  </si>
  <si>
    <t>GEMS (Con) - GP</t>
  </si>
  <si>
    <t>GEMS (Con) - Paeds</t>
  </si>
  <si>
    <t>GEMS (Con) - Gyn</t>
  </si>
  <si>
    <t>GEMS (Con)
- 17 
-18
- 19
- 20
- 21
- 31</t>
  </si>
  <si>
    <t>GEMS</t>
  </si>
  <si>
    <t>KeyHealth</t>
  </si>
  <si>
    <t>Polmed</t>
  </si>
  <si>
    <t>Bestmed</t>
  </si>
  <si>
    <t>Medihelp</t>
  </si>
  <si>
    <t>ProfMed</t>
  </si>
  <si>
    <t>HealthMan - Specialists</t>
  </si>
  <si>
    <t>HealthMan - Psychiatry</t>
  </si>
  <si>
    <t>HealthMan - GP</t>
  </si>
  <si>
    <t>Intensive care: Category 1: Cases requiring intensive monitoring</t>
  </si>
  <si>
    <t>Intensive care: Category 2: Cases requiring active system support</t>
  </si>
  <si>
    <t>Intensive care: Category 2: (Subsequent days)</t>
  </si>
  <si>
    <t>Intensive care: Category 2: After two weeks, per day</t>
  </si>
  <si>
    <t>Intensive care: Category 3: Cases with multiple organ failure or Category 2 patients: First day</t>
  </si>
  <si>
    <t>Intensive care: Category 3</t>
  </si>
  <si>
    <t>Intensive care: Category 3: Cases with multiple organ failure or Category 2 patients:Subsequent days</t>
  </si>
  <si>
    <t xml:space="preserve">1. Codes, Descriptors and Unit Values have been extracted from the SAMA Electronic Medical Doctors Coding Manual (eMDCM) previously known as the SAMA Doctors Billing Manual (DBM).  </t>
  </si>
  <si>
    <t xml:space="preserve">
    Please note that many of the descriptors are shortened versions.  For the full descriptors please refer to the 2017 SAMA eMDCM.</t>
  </si>
  <si>
    <t>4. The HealthMan Rate increased by 7.5%</t>
  </si>
  <si>
    <t>5.1 The BankMed Non-Network base rate for consultations increased by 3% and the Network Base Rate by 6% for 2017</t>
  </si>
  <si>
    <t>5.2 The Discovery Network base rate for consultations is 5.5% above the Non-Network Rate (which is equal to the 2016 rate)</t>
  </si>
  <si>
    <t>5.3 The Discovery Classic DPA OH consult base rate, above which you can balance bill the patient, had a 0% increase</t>
  </si>
  <si>
    <t>7. The Healthman tariff for codes that relate to equipment have been retained at Profmed rate*</t>
  </si>
  <si>
    <t>9. All Fees marked in "Green" have not been published by the particular Scheme, the tariffs were calculated based on the relvant RCF, e.g. Consulting RCF (please refer to the Disclaimer)</t>
  </si>
  <si>
    <t>HealthMan</t>
  </si>
  <si>
    <t>BankMed</t>
  </si>
  <si>
    <t>POLMED</t>
  </si>
  <si>
    <t>Other</t>
  </si>
  <si>
    <t>Private 
Tariff</t>
  </si>
  <si>
    <t>RCF</t>
  </si>
  <si>
    <t>Non-Network
Base Rate</t>
  </si>
  <si>
    <t>Non-Network
RCF</t>
  </si>
  <si>
    <t xml:space="preserve">            Network Base Rate</t>
  </si>
  <si>
    <t xml:space="preserve">            Network
RCF</t>
  </si>
  <si>
    <t>Entry Plan Network</t>
  </si>
  <si>
    <t>Traditional &amp; Comprehensive 
Network 
(IH)</t>
  </si>
  <si>
    <t>Traditional &amp; Comprehensive 
Network 
(OH)</t>
  </si>
  <si>
    <t>Plus
Network 
(IH)</t>
  </si>
  <si>
    <t>Plus
Network 
(OH)</t>
  </si>
  <si>
    <t>Base
Rate</t>
  </si>
  <si>
    <t>DPA</t>
  </si>
  <si>
    <t>KeyCare</t>
  </si>
  <si>
    <t>Prem A 
(IH)</t>
  </si>
  <si>
    <t>Prem A 
(OH)</t>
  </si>
  <si>
    <t>Prem B</t>
  </si>
  <si>
    <t>Classic Rate</t>
  </si>
  <si>
    <t>Exec Rate</t>
  </si>
  <si>
    <t>Base 
Rate</t>
  </si>
  <si>
    <t xml:space="preserve">
Non-Contracted Base Rate</t>
  </si>
  <si>
    <t>Non-Contracted
RCF</t>
  </si>
  <si>
    <t>Contracted Base Rate</t>
  </si>
  <si>
    <t>Contracted
RCF</t>
  </si>
  <si>
    <t>Base Rate</t>
  </si>
  <si>
    <t>POLMED 
DPA</t>
  </si>
  <si>
    <t>BestMed Base Rate</t>
  </si>
  <si>
    <t>BestMed
RCF</t>
  </si>
  <si>
    <t>Medihelp Base Rate</t>
  </si>
  <si>
    <t>Medihelp RCF</t>
  </si>
  <si>
    <t>Profmed
Base Rate</t>
  </si>
  <si>
    <t xml:space="preserve">10. The new and updated procedure codes were approved by SNSA, SAPPF and SAMA in 2015.  We encourage practitioners to use it.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</si>
</sst>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.000_ ;_ * \-#,##0.000_ ;_ * &quot;-&quot;??_ ;_ @_ "/>
    <numFmt numFmtId="166" formatCode="_ * #,##0_ ;_ * \-#,##0_ ;_ * &quot;-&quot;??_ ;_ @_ "/>
    <numFmt numFmtId="167" formatCode="_ * #,##0.0_ ;_ * \-#,##0.0_ ;_ * &quot;-&quot;??_ ;_ @_ "/>
    <numFmt numFmtId="168" formatCode="0.000"/>
  </numFmts>
  <fonts count="27" x14ac:knownFonts="1">
    <font>
      <sz val="10"/>
      <name val="Arial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u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i/>
      <sz val="10"/>
      <color rgb="FF7030A0"/>
      <name val="Calibri"/>
      <family val="2"/>
      <scheme val="minor"/>
    </font>
    <font>
      <b/>
      <sz val="10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8">
    <xf numFmtId="0" fontId="0" fillId="0" borderId="0" xfId="0"/>
    <xf numFmtId="0" fontId="2" fillId="3" borderId="10" xfId="0" applyFont="1" applyFill="1" applyBorder="1" applyAlignment="1" applyProtection="1">
      <protection hidden="1"/>
    </xf>
    <xf numFmtId="0" fontId="2" fillId="3" borderId="11" xfId="0" applyFont="1" applyFill="1" applyBorder="1" applyAlignment="1" applyProtection="1">
      <protection hidden="1"/>
    </xf>
    <xf numFmtId="0" fontId="2" fillId="3" borderId="12" xfId="0" applyFont="1" applyFill="1" applyBorder="1" applyAlignment="1" applyProtection="1">
      <protection hidden="1"/>
    </xf>
    <xf numFmtId="0" fontId="3" fillId="2" borderId="0" xfId="0" applyFont="1" applyFill="1" applyBorder="1" applyProtection="1">
      <protection hidden="1"/>
    </xf>
    <xf numFmtId="49" fontId="3" fillId="2" borderId="2" xfId="0" applyNumberFormat="1" applyFont="1" applyFill="1" applyBorder="1" applyProtection="1">
      <protection hidden="1"/>
    </xf>
    <xf numFmtId="0" fontId="4" fillId="2" borderId="0" xfId="0" applyFont="1" applyFill="1" applyBorder="1" applyAlignment="1" applyProtection="1">
      <alignment wrapText="1"/>
      <protection hidden="1"/>
    </xf>
    <xf numFmtId="164" fontId="4" fillId="2" borderId="0" xfId="1" applyFont="1" applyFill="1" applyBorder="1" applyProtection="1">
      <protection hidden="1"/>
    </xf>
    <xf numFmtId="164" fontId="3" fillId="2" borderId="0" xfId="1" applyFont="1" applyFill="1" applyBorder="1" applyProtection="1">
      <protection hidden="1"/>
    </xf>
    <xf numFmtId="165" fontId="3" fillId="2" borderId="0" xfId="1" applyNumberFormat="1" applyFont="1" applyFill="1" applyBorder="1" applyProtection="1">
      <protection hidden="1"/>
    </xf>
    <xf numFmtId="164" fontId="5" fillId="2" borderId="0" xfId="1" applyFont="1" applyFill="1" applyBorder="1" applyProtection="1">
      <protection hidden="1"/>
    </xf>
    <xf numFmtId="164" fontId="3" fillId="2" borderId="0" xfId="1" applyNumberFormat="1" applyFont="1" applyFill="1" applyBorder="1" applyProtection="1">
      <protection hidden="1"/>
    </xf>
    <xf numFmtId="49" fontId="5" fillId="4" borderId="1" xfId="0" applyNumberFormat="1" applyFont="1" applyFill="1" applyBorder="1" applyAlignment="1" applyProtection="1">
      <alignment horizontal="center"/>
      <protection hidden="1"/>
    </xf>
    <xf numFmtId="0" fontId="5" fillId="2" borderId="12" xfId="0" applyFont="1" applyFill="1" applyBorder="1" applyAlignment="1" applyProtection="1">
      <alignment horizontal="center" wrapText="1"/>
      <protection hidden="1"/>
    </xf>
    <xf numFmtId="164" fontId="5" fillId="4" borderId="1" xfId="1" applyFont="1" applyFill="1" applyBorder="1" applyAlignment="1" applyProtection="1">
      <alignment horizontal="center" wrapText="1"/>
      <protection hidden="1"/>
    </xf>
    <xf numFmtId="165" fontId="5" fillId="4" borderId="1" xfId="1" applyNumberFormat="1" applyFont="1" applyFill="1" applyBorder="1" applyAlignment="1" applyProtection="1">
      <alignment horizontal="center" wrapText="1"/>
      <protection hidden="1"/>
    </xf>
    <xf numFmtId="49" fontId="5" fillId="2" borderId="2" xfId="0" applyNumberFormat="1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center" wrapText="1"/>
      <protection hidden="1"/>
    </xf>
    <xf numFmtId="164" fontId="5" fillId="5" borderId="1" xfId="1" applyFont="1" applyFill="1" applyBorder="1" applyAlignment="1" applyProtection="1">
      <alignment horizontal="center" wrapText="1"/>
      <protection hidden="1"/>
    </xf>
    <xf numFmtId="165" fontId="5" fillId="5" borderId="1" xfId="1" applyNumberFormat="1" applyFont="1" applyFill="1" applyBorder="1" applyAlignment="1" applyProtection="1">
      <alignment wrapText="1"/>
      <protection hidden="1"/>
    </xf>
    <xf numFmtId="165" fontId="5" fillId="5" borderId="1" xfId="1" applyNumberFormat="1" applyFont="1" applyFill="1" applyBorder="1" applyAlignment="1" applyProtection="1">
      <alignment horizontal="center" wrapText="1"/>
      <protection hidden="1"/>
    </xf>
    <xf numFmtId="9" fontId="5" fillId="5" borderId="1" xfId="0" applyNumberFormat="1" applyFont="1" applyFill="1" applyBorder="1" applyAlignment="1" applyProtection="1">
      <alignment horizontal="center" wrapText="1"/>
      <protection hidden="1"/>
    </xf>
    <xf numFmtId="9" fontId="5" fillId="5" borderId="1" xfId="2" applyFont="1" applyFill="1" applyBorder="1" applyAlignment="1" applyProtection="1">
      <alignment horizontal="center" wrapText="1"/>
      <protection hidden="1"/>
    </xf>
    <xf numFmtId="49" fontId="5" fillId="3" borderId="10" xfId="0" applyNumberFormat="1" applyFont="1" applyFill="1" applyBorder="1" applyAlignment="1" applyProtection="1">
      <alignment horizontal="center"/>
      <protection hidden="1"/>
    </xf>
    <xf numFmtId="0" fontId="8" fillId="3" borderId="11" xfId="0" applyFont="1" applyFill="1" applyBorder="1" applyAlignment="1" applyProtection="1">
      <alignment horizontal="left" wrapText="1"/>
      <protection hidden="1"/>
    </xf>
    <xf numFmtId="0" fontId="3" fillId="3" borderId="11" xfId="1" applyNumberFormat="1" applyFont="1" applyFill="1" applyBorder="1" applyProtection="1">
      <protection hidden="1"/>
    </xf>
    <xf numFmtId="164" fontId="3" fillId="3" borderId="11" xfId="1" applyFont="1" applyFill="1" applyBorder="1" applyProtection="1">
      <protection hidden="1"/>
    </xf>
    <xf numFmtId="165" fontId="3" fillId="3" borderId="11" xfId="1" applyNumberFormat="1" applyFont="1" applyFill="1" applyBorder="1" applyProtection="1">
      <protection hidden="1"/>
    </xf>
    <xf numFmtId="164" fontId="5" fillId="3" borderId="11" xfId="1" applyFont="1" applyFill="1" applyBorder="1" applyProtection="1">
      <protection hidden="1"/>
    </xf>
    <xf numFmtId="9" fontId="5" fillId="3" borderId="11" xfId="0" applyNumberFormat="1" applyFont="1" applyFill="1" applyBorder="1" applyProtection="1">
      <protection hidden="1"/>
    </xf>
    <xf numFmtId="0" fontId="5" fillId="3" borderId="11" xfId="0" applyFont="1" applyFill="1" applyBorder="1" applyProtection="1">
      <protection hidden="1"/>
    </xf>
    <xf numFmtId="164" fontId="3" fillId="3" borderId="12" xfId="1" applyFont="1" applyFill="1" applyBorder="1" applyProtection="1">
      <protection hidden="1"/>
    </xf>
    <xf numFmtId="49" fontId="5" fillId="2" borderId="13" xfId="0" applyNumberFormat="1" applyFont="1" applyFill="1" applyBorder="1" applyAlignment="1" applyProtection="1">
      <alignment horizontal="center"/>
      <protection hidden="1"/>
    </xf>
    <xf numFmtId="0" fontId="8" fillId="2" borderId="16" xfId="0" applyFont="1" applyFill="1" applyBorder="1" applyAlignment="1" applyProtection="1">
      <alignment horizontal="left" wrapText="1"/>
      <protection hidden="1"/>
    </xf>
    <xf numFmtId="0" fontId="3" fillId="2" borderId="19" xfId="0" applyFont="1" applyFill="1" applyBorder="1" applyAlignment="1" applyProtection="1">
      <protection hidden="1"/>
    </xf>
    <xf numFmtId="164" fontId="3" fillId="2" borderId="19" xfId="1" applyFont="1" applyFill="1" applyBorder="1" applyAlignment="1" applyProtection="1">
      <protection hidden="1"/>
    </xf>
    <xf numFmtId="165" fontId="3" fillId="2" borderId="19" xfId="1" applyNumberFormat="1" applyFont="1" applyFill="1" applyBorder="1" applyAlignment="1" applyProtection="1">
      <protection hidden="1"/>
    </xf>
    <xf numFmtId="164" fontId="5" fillId="2" borderId="19" xfId="1" applyFont="1" applyFill="1" applyBorder="1" applyAlignment="1" applyProtection="1">
      <protection hidden="1"/>
    </xf>
    <xf numFmtId="164" fontId="3" fillId="2" borderId="19" xfId="1" applyNumberFormat="1" applyFont="1" applyFill="1" applyBorder="1" applyProtection="1">
      <protection hidden="1"/>
    </xf>
    <xf numFmtId="164" fontId="3" fillId="2" borderId="19" xfId="1" applyFont="1" applyFill="1" applyBorder="1" applyProtection="1">
      <protection hidden="1"/>
    </xf>
    <xf numFmtId="164" fontId="5" fillId="2" borderId="19" xfId="1" applyFont="1" applyFill="1" applyBorder="1" applyProtection="1">
      <protection hidden="1"/>
    </xf>
    <xf numFmtId="165" fontId="3" fillId="2" borderId="19" xfId="1" applyNumberFormat="1" applyFont="1" applyFill="1" applyBorder="1" applyProtection="1">
      <protection hidden="1"/>
    </xf>
    <xf numFmtId="49" fontId="9" fillId="2" borderId="14" xfId="0" applyNumberFormat="1" applyFont="1" applyFill="1" applyBorder="1" applyAlignment="1" applyProtection="1">
      <alignment horizontal="center"/>
      <protection hidden="1"/>
    </xf>
    <xf numFmtId="0" fontId="10" fillId="2" borderId="17" xfId="0" applyFont="1" applyFill="1" applyBorder="1" applyAlignment="1" applyProtection="1">
      <alignment horizontal="left" wrapText="1"/>
      <protection hidden="1"/>
    </xf>
    <xf numFmtId="0" fontId="11" fillId="2" borderId="20" xfId="0" applyFont="1" applyFill="1" applyBorder="1" applyAlignment="1" applyProtection="1">
      <protection hidden="1"/>
    </xf>
    <xf numFmtId="164" fontId="11" fillId="2" borderId="20" xfId="1" applyFont="1" applyFill="1" applyBorder="1" applyAlignment="1" applyProtection="1">
      <protection hidden="1"/>
    </xf>
    <xf numFmtId="165" fontId="5" fillId="2" borderId="20" xfId="1" applyNumberFormat="1" applyFont="1" applyFill="1" applyBorder="1" applyAlignment="1" applyProtection="1">
      <alignment wrapText="1"/>
      <protection hidden="1"/>
    </xf>
    <xf numFmtId="164" fontId="5" fillId="2" borderId="20" xfId="1" applyFont="1" applyFill="1" applyBorder="1" applyAlignment="1" applyProtection="1">
      <protection hidden="1"/>
    </xf>
    <xf numFmtId="165" fontId="3" fillId="2" borderId="20" xfId="1" applyNumberFormat="1" applyFont="1" applyFill="1" applyBorder="1" applyAlignment="1" applyProtection="1">
      <protection hidden="1"/>
    </xf>
    <xf numFmtId="164" fontId="5" fillId="2" borderId="20" xfId="1" applyNumberFormat="1" applyFont="1" applyFill="1" applyBorder="1" applyProtection="1">
      <protection hidden="1"/>
    </xf>
    <xf numFmtId="165" fontId="5" fillId="2" borderId="20" xfId="1" applyNumberFormat="1" applyFont="1" applyFill="1" applyBorder="1" applyProtection="1">
      <protection hidden="1"/>
    </xf>
    <xf numFmtId="164" fontId="5" fillId="2" borderId="20" xfId="1" applyFont="1" applyFill="1" applyBorder="1" applyAlignment="1" applyProtection="1">
      <alignment wrapText="1"/>
      <protection hidden="1"/>
    </xf>
    <xf numFmtId="164" fontId="9" fillId="2" borderId="20" xfId="1" applyFont="1" applyFill="1" applyBorder="1" applyProtection="1">
      <protection hidden="1"/>
    </xf>
    <xf numFmtId="164" fontId="5" fillId="2" borderId="20" xfId="1" applyFont="1" applyFill="1" applyBorder="1" applyProtection="1">
      <protection hidden="1"/>
    </xf>
    <xf numFmtId="49" fontId="12" fillId="2" borderId="14" xfId="0" applyNumberFormat="1" applyFont="1" applyFill="1" applyBorder="1" applyAlignment="1" applyProtection="1">
      <protection hidden="1"/>
    </xf>
    <xf numFmtId="0" fontId="5" fillId="2" borderId="17" xfId="0" applyFont="1" applyFill="1" applyBorder="1" applyAlignment="1" applyProtection="1">
      <alignment wrapText="1"/>
      <protection hidden="1"/>
    </xf>
    <xf numFmtId="0" fontId="5" fillId="2" borderId="20" xfId="1" applyNumberFormat="1" applyFont="1" applyFill="1" applyBorder="1" applyAlignment="1" applyProtection="1">
      <protection hidden="1"/>
    </xf>
    <xf numFmtId="49" fontId="5" fillId="2" borderId="14" xfId="0" applyNumberFormat="1" applyFont="1" applyFill="1" applyBorder="1" applyAlignment="1" applyProtection="1">
      <alignment horizontal="left"/>
      <protection hidden="1"/>
    </xf>
    <xf numFmtId="49" fontId="5" fillId="2" borderId="14" xfId="0" applyNumberFormat="1" applyFont="1" applyFill="1" applyBorder="1" applyAlignment="1" applyProtection="1">
      <protection hidden="1"/>
    </xf>
    <xf numFmtId="0" fontId="13" fillId="2" borderId="0" xfId="0" applyFont="1" applyFill="1" applyBorder="1" applyProtection="1">
      <protection hidden="1"/>
    </xf>
    <xf numFmtId="0" fontId="12" fillId="2" borderId="17" xfId="0" applyFont="1" applyFill="1" applyBorder="1" applyAlignment="1" applyProtection="1">
      <alignment wrapText="1"/>
      <protection hidden="1"/>
    </xf>
    <xf numFmtId="49" fontId="5" fillId="2" borderId="15" xfId="0" applyNumberFormat="1" applyFont="1" applyFill="1" applyBorder="1" applyAlignment="1" applyProtection="1">
      <protection hidden="1"/>
    </xf>
    <xf numFmtId="0" fontId="12" fillId="2" borderId="18" xfId="0" applyFont="1" applyFill="1" applyBorder="1" applyAlignment="1" applyProtection="1">
      <alignment wrapText="1"/>
      <protection hidden="1"/>
    </xf>
    <xf numFmtId="164" fontId="5" fillId="2" borderId="21" xfId="1" applyFont="1" applyFill="1" applyBorder="1" applyAlignment="1" applyProtection="1">
      <protection hidden="1"/>
    </xf>
    <xf numFmtId="165" fontId="5" fillId="2" borderId="21" xfId="1" applyNumberFormat="1" applyFont="1" applyFill="1" applyBorder="1" applyAlignment="1" applyProtection="1">
      <protection hidden="1"/>
    </xf>
    <xf numFmtId="165" fontId="3" fillId="2" borderId="21" xfId="1" applyNumberFormat="1" applyFont="1" applyFill="1" applyBorder="1" applyAlignment="1" applyProtection="1">
      <protection hidden="1"/>
    </xf>
    <xf numFmtId="164" fontId="5" fillId="2" borderId="21" xfId="1" applyNumberFormat="1" applyFont="1" applyFill="1" applyBorder="1" applyAlignment="1" applyProtection="1">
      <protection hidden="1"/>
    </xf>
    <xf numFmtId="164" fontId="5" fillId="2" borderId="21" xfId="1" applyFont="1" applyFill="1" applyBorder="1" applyProtection="1">
      <protection hidden="1"/>
    </xf>
    <xf numFmtId="165" fontId="5" fillId="2" borderId="21" xfId="1" applyNumberFormat="1" applyFont="1" applyFill="1" applyBorder="1" applyProtection="1">
      <protection hidden="1"/>
    </xf>
    <xf numFmtId="49" fontId="5" fillId="2" borderId="13" xfId="0" applyNumberFormat="1" applyFont="1" applyFill="1" applyBorder="1" applyProtection="1">
      <protection hidden="1"/>
    </xf>
    <xf numFmtId="0" fontId="14" fillId="2" borderId="16" xfId="0" applyFont="1" applyFill="1" applyBorder="1" applyAlignment="1" applyProtection="1">
      <alignment wrapText="1"/>
      <protection hidden="1"/>
    </xf>
    <xf numFmtId="0" fontId="12" fillId="2" borderId="19" xfId="0" applyFont="1" applyFill="1" applyBorder="1" applyProtection="1">
      <protection hidden="1"/>
    </xf>
    <xf numFmtId="165" fontId="5" fillId="2" borderId="19" xfId="1" applyNumberFormat="1" applyFont="1" applyFill="1" applyBorder="1" applyProtection="1">
      <protection hidden="1"/>
    </xf>
    <xf numFmtId="164" fontId="5" fillId="2" borderId="19" xfId="1" applyNumberFormat="1" applyFont="1" applyFill="1" applyBorder="1" applyProtection="1">
      <protection hidden="1"/>
    </xf>
    <xf numFmtId="49" fontId="5" fillId="2" borderId="14" xfId="0" applyNumberFormat="1" applyFont="1" applyFill="1" applyBorder="1" applyProtection="1">
      <protection hidden="1"/>
    </xf>
    <xf numFmtId="0" fontId="15" fillId="2" borderId="17" xfId="0" applyFont="1" applyFill="1" applyBorder="1" applyAlignment="1" applyProtection="1">
      <alignment horizontal="left" wrapText="1"/>
      <protection hidden="1"/>
    </xf>
    <xf numFmtId="0" fontId="5" fillId="2" borderId="20" xfId="1" applyNumberFormat="1" applyFont="1" applyFill="1" applyBorder="1" applyProtection="1">
      <protection hidden="1"/>
    </xf>
    <xf numFmtId="164" fontId="5" fillId="2" borderId="20" xfId="1" applyNumberFormat="1" applyFont="1" applyFill="1" applyBorder="1" applyAlignment="1" applyProtection="1">
      <alignment wrapText="1"/>
      <protection hidden="1"/>
    </xf>
    <xf numFmtId="0" fontId="5" fillId="2" borderId="0" xfId="0" applyFont="1" applyFill="1" applyBorder="1" applyProtection="1">
      <protection hidden="1"/>
    </xf>
    <xf numFmtId="0" fontId="15" fillId="2" borderId="17" xfId="0" applyFont="1" applyFill="1" applyBorder="1" applyAlignment="1" applyProtection="1">
      <alignment wrapText="1"/>
      <protection hidden="1"/>
    </xf>
    <xf numFmtId="0" fontId="15" fillId="2" borderId="17" xfId="0" applyFont="1" applyFill="1" applyBorder="1" applyAlignment="1" applyProtection="1">
      <alignment vertical="top" wrapText="1"/>
      <protection hidden="1"/>
    </xf>
    <xf numFmtId="49" fontId="3" fillId="2" borderId="15" xfId="0" applyNumberFormat="1" applyFont="1" applyFill="1" applyBorder="1" applyProtection="1">
      <protection hidden="1"/>
    </xf>
    <xf numFmtId="0" fontId="3" fillId="2" borderId="18" xfId="0" applyFont="1" applyFill="1" applyBorder="1" applyAlignment="1" applyProtection="1">
      <alignment wrapText="1"/>
      <protection hidden="1"/>
    </xf>
    <xf numFmtId="0" fontId="3" fillId="2" borderId="21" xfId="0" applyNumberFormat="1" applyFont="1" applyFill="1" applyBorder="1" applyProtection="1">
      <protection hidden="1"/>
    </xf>
    <xf numFmtId="164" fontId="3" fillId="2" borderId="21" xfId="1" applyFont="1" applyFill="1" applyBorder="1" applyProtection="1">
      <protection hidden="1"/>
    </xf>
    <xf numFmtId="165" fontId="3" fillId="2" borderId="21" xfId="1" applyNumberFormat="1" applyFont="1" applyFill="1" applyBorder="1" applyProtection="1">
      <protection hidden="1"/>
    </xf>
    <xf numFmtId="164" fontId="3" fillId="2" borderId="21" xfId="1" applyNumberFormat="1" applyFont="1" applyFill="1" applyBorder="1" applyProtection="1">
      <protection hidden="1"/>
    </xf>
    <xf numFmtId="0" fontId="3" fillId="2" borderId="4" xfId="0" applyFont="1" applyFill="1" applyBorder="1" applyAlignment="1" applyProtection="1">
      <alignment wrapText="1"/>
      <protection hidden="1"/>
    </xf>
    <xf numFmtId="0" fontId="3" fillId="2" borderId="4" xfId="1" applyNumberFormat="1" applyFont="1" applyFill="1" applyBorder="1" applyAlignment="1" applyProtection="1">
      <alignment wrapText="1"/>
      <protection hidden="1"/>
    </xf>
    <xf numFmtId="164" fontId="3" fillId="2" borderId="4" xfId="1" applyFont="1" applyFill="1" applyBorder="1" applyAlignment="1" applyProtection="1">
      <alignment wrapText="1"/>
      <protection hidden="1"/>
    </xf>
    <xf numFmtId="165" fontId="3" fillId="2" borderId="4" xfId="1" applyNumberFormat="1" applyFont="1" applyFill="1" applyBorder="1" applyAlignment="1" applyProtection="1">
      <alignment wrapText="1"/>
      <protection hidden="1"/>
    </xf>
    <xf numFmtId="164" fontId="3" fillId="2" borderId="4" xfId="1" applyNumberFormat="1" applyFont="1" applyFill="1" applyBorder="1" applyAlignment="1" applyProtection="1">
      <alignment wrapText="1"/>
      <protection hidden="1"/>
    </xf>
    <xf numFmtId="165" fontId="3" fillId="2" borderId="6" xfId="1" applyNumberFormat="1" applyFont="1" applyFill="1" applyBorder="1" applyAlignment="1" applyProtection="1">
      <alignment wrapText="1"/>
      <protection hidden="1"/>
    </xf>
    <xf numFmtId="0" fontId="3" fillId="2" borderId="0" xfId="0" applyFont="1" applyFill="1" applyBorder="1" applyAlignment="1" applyProtection="1">
      <alignment wrapText="1"/>
      <protection hidden="1"/>
    </xf>
    <xf numFmtId="164" fontId="3" fillId="2" borderId="0" xfId="1" applyFont="1" applyFill="1" applyBorder="1" applyAlignment="1" applyProtection="1">
      <alignment wrapText="1"/>
      <protection hidden="1"/>
    </xf>
    <xf numFmtId="165" fontId="3" fillId="2" borderId="0" xfId="1" applyNumberFormat="1" applyFont="1" applyFill="1" applyBorder="1" applyAlignment="1" applyProtection="1">
      <alignment wrapText="1"/>
      <protection hidden="1"/>
    </xf>
    <xf numFmtId="164" fontId="3" fillId="2" borderId="0" xfId="1" applyNumberFormat="1" applyFont="1" applyFill="1" applyBorder="1" applyAlignment="1" applyProtection="1">
      <alignment wrapText="1"/>
      <protection hidden="1"/>
    </xf>
    <xf numFmtId="165" fontId="3" fillId="2" borderId="7" xfId="1" applyNumberFormat="1" applyFont="1" applyFill="1" applyBorder="1" applyAlignment="1" applyProtection="1">
      <alignment wrapText="1"/>
      <protection hidden="1"/>
    </xf>
    <xf numFmtId="0" fontId="19" fillId="2" borderId="0" xfId="0" applyFont="1" applyFill="1" applyBorder="1" applyAlignment="1" applyProtection="1">
      <alignment wrapText="1"/>
      <protection hidden="1"/>
    </xf>
    <xf numFmtId="0" fontId="18" fillId="2" borderId="0" xfId="0" applyFont="1" applyFill="1" applyBorder="1" applyProtection="1">
      <protection hidden="1"/>
    </xf>
    <xf numFmtId="0" fontId="18" fillId="2" borderId="0" xfId="0" applyFont="1" applyFill="1" applyBorder="1" applyAlignment="1" applyProtection="1">
      <alignment wrapText="1"/>
      <protection hidden="1"/>
    </xf>
    <xf numFmtId="164" fontId="18" fillId="2" borderId="0" xfId="1" applyFont="1" applyFill="1" applyBorder="1" applyAlignment="1" applyProtection="1">
      <alignment wrapText="1"/>
      <protection hidden="1"/>
    </xf>
    <xf numFmtId="165" fontId="18" fillId="2" borderId="0" xfId="1" applyNumberFormat="1" applyFont="1" applyFill="1" applyBorder="1" applyAlignment="1" applyProtection="1">
      <alignment wrapText="1"/>
      <protection hidden="1"/>
    </xf>
    <xf numFmtId="164" fontId="18" fillId="2" borderId="0" xfId="1" applyNumberFormat="1" applyFont="1" applyFill="1" applyBorder="1" applyAlignment="1" applyProtection="1">
      <alignment wrapText="1"/>
      <protection hidden="1"/>
    </xf>
    <xf numFmtId="165" fontId="18" fillId="2" borderId="7" xfId="1" applyNumberFormat="1" applyFont="1" applyFill="1" applyBorder="1" applyAlignment="1" applyProtection="1">
      <alignment wrapText="1"/>
      <protection hidden="1"/>
    </xf>
    <xf numFmtId="0" fontId="7" fillId="4" borderId="5" xfId="0" applyFont="1" applyFill="1" applyBorder="1" applyProtection="1">
      <protection hidden="1"/>
    </xf>
    <xf numFmtId="0" fontId="3" fillId="4" borderId="4" xfId="0" applyFont="1" applyFill="1" applyBorder="1" applyAlignment="1" applyProtection="1">
      <alignment wrapText="1"/>
      <protection hidden="1"/>
    </xf>
    <xf numFmtId="0" fontId="3" fillId="4" borderId="4" xfId="1" applyNumberFormat="1" applyFont="1" applyFill="1" applyBorder="1" applyAlignment="1" applyProtection="1">
      <alignment wrapText="1"/>
      <protection hidden="1"/>
    </xf>
    <xf numFmtId="164" fontId="3" fillId="4" borderId="4" xfId="1" applyFont="1" applyFill="1" applyBorder="1" applyAlignment="1" applyProtection="1">
      <alignment wrapText="1"/>
      <protection hidden="1"/>
    </xf>
    <xf numFmtId="165" fontId="3" fillId="4" borderId="4" xfId="1" applyNumberFormat="1" applyFont="1" applyFill="1" applyBorder="1" applyAlignment="1" applyProtection="1">
      <alignment wrapText="1"/>
      <protection hidden="1"/>
    </xf>
    <xf numFmtId="164" fontId="3" fillId="4" borderId="4" xfId="1" applyNumberFormat="1" applyFont="1" applyFill="1" applyBorder="1" applyAlignment="1" applyProtection="1">
      <alignment wrapText="1"/>
      <protection hidden="1"/>
    </xf>
    <xf numFmtId="165" fontId="3" fillId="4" borderId="6" xfId="1" applyNumberFormat="1" applyFont="1" applyFill="1" applyBorder="1" applyAlignment="1" applyProtection="1">
      <alignment wrapText="1"/>
      <protection hidden="1"/>
    </xf>
    <xf numFmtId="0" fontId="19" fillId="4" borderId="2" xfId="0" applyFont="1" applyFill="1" applyBorder="1" applyAlignment="1" applyProtection="1">
      <protection hidden="1"/>
    </xf>
    <xf numFmtId="0" fontId="19" fillId="4" borderId="0" xfId="0" applyFont="1" applyFill="1" applyBorder="1" applyAlignment="1" applyProtection="1">
      <alignment wrapText="1"/>
      <protection hidden="1"/>
    </xf>
    <xf numFmtId="164" fontId="19" fillId="4" borderId="0" xfId="0" applyNumberFormat="1" applyFont="1" applyFill="1" applyBorder="1" applyAlignment="1" applyProtection="1">
      <alignment wrapText="1"/>
      <protection hidden="1"/>
    </xf>
    <xf numFmtId="0" fontId="19" fillId="4" borderId="7" xfId="0" applyFont="1" applyFill="1" applyBorder="1" applyAlignment="1" applyProtection="1">
      <alignment wrapText="1"/>
      <protection hidden="1"/>
    </xf>
    <xf numFmtId="0" fontId="3" fillId="4" borderId="8" xfId="0" applyFont="1" applyFill="1" applyBorder="1" applyProtection="1">
      <protection hidden="1"/>
    </xf>
    <xf numFmtId="0" fontId="3" fillId="4" borderId="3" xfId="0" applyFont="1" applyFill="1" applyBorder="1" applyAlignment="1" applyProtection="1">
      <alignment wrapText="1"/>
      <protection hidden="1"/>
    </xf>
    <xf numFmtId="0" fontId="3" fillId="4" borderId="3" xfId="1" applyNumberFormat="1" applyFont="1" applyFill="1" applyBorder="1" applyAlignment="1" applyProtection="1">
      <alignment wrapText="1"/>
      <protection hidden="1"/>
    </xf>
    <xf numFmtId="164" fontId="3" fillId="4" borderId="3" xfId="1" applyFont="1" applyFill="1" applyBorder="1" applyAlignment="1" applyProtection="1">
      <alignment wrapText="1"/>
      <protection hidden="1"/>
    </xf>
    <xf numFmtId="165" fontId="3" fillId="4" borderId="3" xfId="1" applyNumberFormat="1" applyFont="1" applyFill="1" applyBorder="1" applyAlignment="1" applyProtection="1">
      <alignment wrapText="1"/>
      <protection hidden="1"/>
    </xf>
    <xf numFmtId="164" fontId="3" fillId="4" borderId="3" xfId="1" applyNumberFormat="1" applyFont="1" applyFill="1" applyBorder="1" applyAlignment="1" applyProtection="1">
      <alignment wrapText="1"/>
      <protection hidden="1"/>
    </xf>
    <xf numFmtId="165" fontId="3" fillId="4" borderId="9" xfId="1" applyNumberFormat="1" applyFont="1" applyFill="1" applyBorder="1" applyAlignment="1" applyProtection="1">
      <alignment wrapText="1"/>
      <protection hidden="1"/>
    </xf>
    <xf numFmtId="49" fontId="3" fillId="2" borderId="0" xfId="0" applyNumberFormat="1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left" wrapText="1"/>
      <protection hidden="1"/>
    </xf>
    <xf numFmtId="0" fontId="3" fillId="2" borderId="0" xfId="0" applyNumberFormat="1" applyFont="1" applyFill="1" applyBorder="1" applyProtection="1">
      <protection hidden="1"/>
    </xf>
    <xf numFmtId="164" fontId="5" fillId="5" borderId="1" xfId="1" applyFont="1" applyFill="1" applyBorder="1" applyAlignment="1" applyProtection="1">
      <alignment wrapText="1"/>
      <protection hidden="1"/>
    </xf>
    <xf numFmtId="164" fontId="19" fillId="4" borderId="0" xfId="1" applyFont="1" applyFill="1" applyBorder="1" applyAlignment="1" applyProtection="1">
      <alignment wrapText="1"/>
      <protection hidden="1"/>
    </xf>
    <xf numFmtId="165" fontId="5" fillId="6" borderId="19" xfId="1" applyNumberFormat="1" applyFont="1" applyFill="1" applyBorder="1" applyProtection="1">
      <protection hidden="1"/>
    </xf>
    <xf numFmtId="164" fontId="5" fillId="6" borderId="19" xfId="1" applyFont="1" applyFill="1" applyBorder="1" applyProtection="1">
      <protection hidden="1"/>
    </xf>
    <xf numFmtId="164" fontId="5" fillId="6" borderId="20" xfId="1" applyFont="1" applyFill="1" applyBorder="1" applyAlignment="1" applyProtection="1">
      <protection hidden="1"/>
    </xf>
    <xf numFmtId="164" fontId="5" fillId="6" borderId="20" xfId="1" applyFont="1" applyFill="1" applyBorder="1" applyProtection="1">
      <protection hidden="1"/>
    </xf>
    <xf numFmtId="165" fontId="5" fillId="6" borderId="21" xfId="1" applyNumberFormat="1" applyFont="1" applyFill="1" applyBorder="1" applyProtection="1">
      <protection hidden="1"/>
    </xf>
    <xf numFmtId="164" fontId="5" fillId="6" borderId="21" xfId="1" applyFont="1" applyFill="1" applyBorder="1" applyProtection="1">
      <protection hidden="1"/>
    </xf>
    <xf numFmtId="165" fontId="3" fillId="6" borderId="21" xfId="1" applyNumberFormat="1" applyFont="1" applyFill="1" applyBorder="1" applyProtection="1">
      <protection hidden="1"/>
    </xf>
    <xf numFmtId="165" fontId="3" fillId="6" borderId="19" xfId="1" applyNumberFormat="1" applyFont="1" applyFill="1" applyBorder="1" applyProtection="1">
      <protection hidden="1"/>
    </xf>
    <xf numFmtId="0" fontId="3" fillId="6" borderId="19" xfId="0" applyFont="1" applyFill="1" applyBorder="1" applyAlignment="1" applyProtection="1">
      <protection hidden="1"/>
    </xf>
    <xf numFmtId="164" fontId="3" fillId="6" borderId="19" xfId="1" applyFont="1" applyFill="1" applyBorder="1" applyProtection="1">
      <protection hidden="1"/>
    </xf>
    <xf numFmtId="165" fontId="5" fillId="6" borderId="20" xfId="1" applyNumberFormat="1" applyFont="1" applyFill="1" applyBorder="1" applyProtection="1">
      <protection hidden="1"/>
    </xf>
    <xf numFmtId="0" fontId="3" fillId="6" borderId="20" xfId="0" applyFont="1" applyFill="1" applyBorder="1" applyAlignment="1" applyProtection="1">
      <protection hidden="1"/>
    </xf>
    <xf numFmtId="164" fontId="5" fillId="6" borderId="21" xfId="1" applyFont="1" applyFill="1" applyBorder="1" applyAlignment="1" applyProtection="1">
      <protection hidden="1"/>
    </xf>
    <xf numFmtId="165" fontId="5" fillId="6" borderId="21" xfId="1" applyNumberFormat="1" applyFont="1" applyFill="1" applyBorder="1" applyAlignment="1" applyProtection="1">
      <protection hidden="1"/>
    </xf>
    <xf numFmtId="164" fontId="2" fillId="3" borderId="11" xfId="1" applyFont="1" applyFill="1" applyBorder="1" applyAlignment="1" applyProtection="1">
      <protection hidden="1"/>
    </xf>
    <xf numFmtId="164" fontId="5" fillId="0" borderId="20" xfId="1" applyFont="1" applyFill="1" applyBorder="1" applyAlignment="1" applyProtection="1">
      <alignment wrapText="1"/>
      <protection hidden="1"/>
    </xf>
    <xf numFmtId="165" fontId="5" fillId="0" borderId="20" xfId="1" applyNumberFormat="1" applyFont="1" applyFill="1" applyBorder="1" applyAlignment="1" applyProtection="1">
      <alignment wrapText="1"/>
      <protection hidden="1"/>
    </xf>
    <xf numFmtId="164" fontId="5" fillId="0" borderId="20" xfId="1" applyFont="1" applyFill="1" applyBorder="1" applyAlignment="1" applyProtection="1">
      <protection hidden="1"/>
    </xf>
    <xf numFmtId="165" fontId="5" fillId="0" borderId="20" xfId="1" applyNumberFormat="1" applyFont="1" applyFill="1" applyBorder="1" applyProtection="1">
      <protection hidden="1"/>
    </xf>
    <xf numFmtId="0" fontId="6" fillId="3" borderId="10" xfId="0" applyFont="1" applyFill="1" applyBorder="1" applyAlignment="1" applyProtection="1">
      <protection hidden="1"/>
    </xf>
    <xf numFmtId="0" fontId="6" fillId="3" borderId="11" xfId="0" applyFont="1" applyFill="1" applyBorder="1" applyAlignment="1" applyProtection="1">
      <protection hidden="1"/>
    </xf>
    <xf numFmtId="0" fontId="6" fillId="3" borderId="12" xfId="0" applyFont="1" applyFill="1" applyBorder="1" applyAlignment="1" applyProtection="1">
      <protection hidden="1"/>
    </xf>
    <xf numFmtId="0" fontId="5" fillId="4" borderId="1" xfId="1" applyNumberFormat="1" applyFont="1" applyFill="1" applyBorder="1" applyAlignment="1" applyProtection="1">
      <alignment horizontal="center" wrapText="1"/>
      <protection hidden="1"/>
    </xf>
    <xf numFmtId="0" fontId="5" fillId="5" borderId="1" xfId="1" applyNumberFormat="1" applyFont="1" applyFill="1" applyBorder="1" applyAlignment="1" applyProtection="1">
      <alignment horizontal="center" wrapText="1"/>
      <protection hidden="1"/>
    </xf>
    <xf numFmtId="0" fontId="6" fillId="3" borderId="10" xfId="0" applyFont="1" applyFill="1" applyBorder="1" applyAlignment="1" applyProtection="1">
      <alignment horizontal="center"/>
      <protection hidden="1"/>
    </xf>
    <xf numFmtId="0" fontId="6" fillId="3" borderId="11" xfId="0" applyFont="1" applyFill="1" applyBorder="1" applyAlignment="1" applyProtection="1">
      <alignment horizontal="center"/>
      <protection hidden="1"/>
    </xf>
    <xf numFmtId="0" fontId="20" fillId="4" borderId="1" xfId="0" applyFont="1" applyFill="1" applyBorder="1"/>
    <xf numFmtId="0" fontId="20" fillId="4" borderId="1" xfId="0" applyFont="1" applyFill="1" applyBorder="1" applyAlignment="1">
      <alignment horizontal="center"/>
    </xf>
    <xf numFmtId="0" fontId="20" fillId="4" borderId="1" xfId="0" quotePrefix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 wrapText="1"/>
    </xf>
    <xf numFmtId="165" fontId="20" fillId="4" borderId="1" xfId="1" applyNumberFormat="1" applyFont="1" applyFill="1" applyBorder="1" applyAlignment="1">
      <alignment horizontal="center"/>
    </xf>
    <xf numFmtId="166" fontId="20" fillId="4" borderId="1" xfId="1" applyNumberFormat="1" applyFont="1" applyFill="1" applyBorder="1" applyAlignment="1">
      <alignment horizontal="center" wrapText="1"/>
    </xf>
    <xf numFmtId="167" fontId="20" fillId="4" borderId="1" xfId="1" applyNumberFormat="1" applyFont="1" applyFill="1" applyBorder="1" applyAlignment="1">
      <alignment horizontal="center" wrapText="1"/>
    </xf>
    <xf numFmtId="0" fontId="20" fillId="0" borderId="0" xfId="0" applyFont="1" applyFill="1"/>
    <xf numFmtId="0" fontId="20" fillId="7" borderId="1" xfId="0" applyFont="1" applyFill="1" applyBorder="1"/>
    <xf numFmtId="0" fontId="20" fillId="7" borderId="1" xfId="0" applyFont="1" applyFill="1" applyBorder="1" applyAlignment="1">
      <alignment horizontal="center"/>
    </xf>
    <xf numFmtId="0" fontId="21" fillId="7" borderId="1" xfId="0" applyFont="1" applyFill="1" applyBorder="1" applyAlignment="1">
      <alignment horizontal="center"/>
    </xf>
    <xf numFmtId="0" fontId="21" fillId="7" borderId="1" xfId="0" applyFont="1" applyFill="1" applyBorder="1"/>
    <xf numFmtId="165" fontId="21" fillId="7" borderId="1" xfId="1" applyNumberFormat="1" applyFont="1" applyFill="1" applyBorder="1" applyAlignment="1">
      <alignment horizontal="center"/>
    </xf>
    <xf numFmtId="166" fontId="21" fillId="7" borderId="1" xfId="1" applyNumberFormat="1" applyFont="1" applyFill="1" applyBorder="1" applyAlignment="1">
      <alignment horizontal="center" wrapText="1"/>
    </xf>
    <xf numFmtId="167" fontId="21" fillId="7" borderId="1" xfId="1" applyNumberFormat="1" applyFont="1" applyFill="1" applyBorder="1" applyAlignment="1">
      <alignment horizontal="center" wrapText="1"/>
    </xf>
    <xf numFmtId="0" fontId="21" fillId="0" borderId="0" xfId="0" applyFont="1" applyFill="1"/>
    <xf numFmtId="0" fontId="20" fillId="0" borderId="1" xfId="0" applyFont="1" applyFill="1" applyBorder="1"/>
    <xf numFmtId="0" fontId="20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/>
    <xf numFmtId="165" fontId="21" fillId="0" borderId="1" xfId="1" applyNumberFormat="1" applyFont="1" applyFill="1" applyBorder="1" applyAlignment="1">
      <alignment horizontal="center"/>
    </xf>
    <xf numFmtId="166" fontId="21" fillId="0" borderId="1" xfId="1" applyNumberFormat="1" applyFont="1" applyFill="1" applyBorder="1" applyAlignment="1">
      <alignment horizontal="center" wrapText="1"/>
    </xf>
    <xf numFmtId="167" fontId="21" fillId="0" borderId="1" xfId="1" applyNumberFormat="1" applyFont="1" applyFill="1" applyBorder="1" applyAlignment="1">
      <alignment horizontal="center" wrapText="1"/>
    </xf>
    <xf numFmtId="0" fontId="20" fillId="7" borderId="1" xfId="0" applyFont="1" applyFill="1" applyBorder="1" applyAlignment="1">
      <alignment wrapText="1"/>
    </xf>
    <xf numFmtId="0" fontId="20" fillId="0" borderId="1" xfId="0" applyFont="1" applyFill="1" applyBorder="1" applyAlignment="1">
      <alignment wrapText="1"/>
    </xf>
    <xf numFmtId="165" fontId="22" fillId="7" borderId="1" xfId="1" applyNumberFormat="1" applyFont="1" applyFill="1" applyBorder="1" applyProtection="1">
      <protection hidden="1"/>
    </xf>
    <xf numFmtId="166" fontId="22" fillId="7" borderId="1" xfId="1" applyNumberFormat="1" applyFont="1" applyFill="1" applyBorder="1" applyAlignment="1" applyProtection="1">
      <alignment wrapText="1"/>
      <protection hidden="1"/>
    </xf>
    <xf numFmtId="167" fontId="22" fillId="7" borderId="1" xfId="1" applyNumberFormat="1" applyFont="1" applyFill="1" applyBorder="1" applyAlignment="1" applyProtection="1">
      <alignment wrapText="1"/>
      <protection hidden="1"/>
    </xf>
    <xf numFmtId="165" fontId="22" fillId="0" borderId="1" xfId="1" applyNumberFormat="1" applyFont="1" applyFill="1" applyBorder="1" applyProtection="1">
      <protection hidden="1"/>
    </xf>
    <xf numFmtId="166" fontId="22" fillId="0" borderId="1" xfId="1" applyNumberFormat="1" applyFont="1" applyFill="1" applyBorder="1" applyAlignment="1" applyProtection="1">
      <alignment wrapText="1"/>
      <protection hidden="1"/>
    </xf>
    <xf numFmtId="167" fontId="22" fillId="0" borderId="1" xfId="1" applyNumberFormat="1" applyFont="1" applyFill="1" applyBorder="1" applyAlignment="1" applyProtection="1">
      <alignment wrapText="1"/>
      <protection hidden="1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65" fontId="21" fillId="0" borderId="0" xfId="1" applyNumberFormat="1" applyFont="1" applyFill="1" applyAlignment="1">
      <alignment horizontal="center"/>
    </xf>
    <xf numFmtId="166" fontId="21" fillId="0" borderId="0" xfId="1" applyNumberFormat="1" applyFont="1" applyFill="1" applyAlignment="1">
      <alignment horizontal="center" wrapText="1"/>
    </xf>
    <xf numFmtId="167" fontId="21" fillId="0" borderId="0" xfId="1" applyNumberFormat="1" applyFont="1" applyFill="1" applyAlignment="1">
      <alignment horizontal="center" wrapText="1"/>
    </xf>
    <xf numFmtId="49" fontId="5" fillId="2" borderId="14" xfId="0" applyNumberFormat="1" applyFont="1" applyFill="1" applyBorder="1" applyAlignment="1" applyProtection="1">
      <alignment wrapText="1"/>
      <protection hidden="1"/>
    </xf>
    <xf numFmtId="0" fontId="5" fillId="2" borderId="20" xfId="1" applyNumberFormat="1" applyFont="1" applyFill="1" applyBorder="1" applyAlignment="1" applyProtection="1">
      <alignment wrapText="1"/>
      <protection hidden="1"/>
    </xf>
    <xf numFmtId="0" fontId="16" fillId="2" borderId="5" xfId="0" applyFont="1" applyFill="1" applyBorder="1" applyAlignment="1" applyProtection="1">
      <protection hidden="1"/>
    </xf>
    <xf numFmtId="0" fontId="3" fillId="2" borderId="2" xfId="0" applyFont="1" applyFill="1" applyBorder="1" applyAlignment="1" applyProtection="1">
      <protection hidden="1"/>
    </xf>
    <xf numFmtId="0" fontId="19" fillId="2" borderId="2" xfId="0" applyFont="1" applyFill="1" applyBorder="1" applyAlignment="1" applyProtection="1">
      <protection hidden="1"/>
    </xf>
    <xf numFmtId="0" fontId="19" fillId="2" borderId="0" xfId="0" applyFont="1" applyFill="1" applyBorder="1" applyAlignment="1" applyProtection="1">
      <protection hidden="1"/>
    </xf>
    <xf numFmtId="164" fontId="19" fillId="2" borderId="0" xfId="1" applyFont="1" applyFill="1" applyBorder="1" applyAlignment="1" applyProtection="1">
      <protection hidden="1"/>
    </xf>
    <xf numFmtId="0" fontId="19" fillId="2" borderId="0" xfId="0" applyFont="1" applyFill="1" applyBorder="1" applyAlignment="1" applyProtection="1">
      <alignment horizontal="left" wrapText="1"/>
      <protection hidden="1"/>
    </xf>
    <xf numFmtId="164" fontId="19" fillId="2" borderId="0" xfId="1" applyNumberFormat="1" applyFont="1" applyFill="1" applyBorder="1" applyAlignment="1" applyProtection="1">
      <alignment wrapText="1"/>
      <protection hidden="1"/>
    </xf>
    <xf numFmtId="164" fontId="19" fillId="2" borderId="0" xfId="1" applyFont="1" applyFill="1" applyBorder="1" applyAlignment="1" applyProtection="1">
      <alignment wrapText="1"/>
      <protection hidden="1"/>
    </xf>
    <xf numFmtId="165" fontId="19" fillId="2" borderId="0" xfId="1" applyNumberFormat="1" applyFont="1" applyFill="1" applyBorder="1" applyAlignment="1" applyProtection="1">
      <alignment wrapText="1"/>
      <protection hidden="1"/>
    </xf>
    <xf numFmtId="0" fontId="19" fillId="2" borderId="7" xfId="0" applyFont="1" applyFill="1" applyBorder="1" applyAlignment="1" applyProtection="1">
      <alignment wrapText="1"/>
      <protection hidden="1"/>
    </xf>
    <xf numFmtId="0" fontId="19" fillId="2" borderId="2" xfId="0" applyFont="1" applyFill="1" applyBorder="1" applyAlignment="1" applyProtection="1">
      <alignment horizontal="left"/>
      <protection hidden="1"/>
    </xf>
    <xf numFmtId="0" fontId="17" fillId="2" borderId="2" xfId="0" applyFont="1" applyFill="1" applyBorder="1" applyAlignment="1" applyProtection="1">
      <protection hidden="1"/>
    </xf>
    <xf numFmtId="0" fontId="23" fillId="2" borderId="2" xfId="0" applyFont="1" applyFill="1" applyBorder="1" applyAlignment="1" applyProtection="1">
      <protection hidden="1"/>
    </xf>
    <xf numFmtId="0" fontId="24" fillId="2" borderId="0" xfId="0" applyFont="1" applyFill="1" applyBorder="1" applyAlignment="1" applyProtection="1">
      <alignment wrapText="1"/>
      <protection hidden="1"/>
    </xf>
    <xf numFmtId="164" fontId="24" fillId="2" borderId="0" xfId="1" applyFont="1" applyFill="1" applyBorder="1" applyAlignment="1" applyProtection="1">
      <alignment wrapText="1"/>
      <protection hidden="1"/>
    </xf>
    <xf numFmtId="165" fontId="24" fillId="2" borderId="0" xfId="1" applyNumberFormat="1" applyFont="1" applyFill="1" applyBorder="1" applyAlignment="1" applyProtection="1">
      <alignment wrapText="1"/>
      <protection hidden="1"/>
    </xf>
    <xf numFmtId="164" fontId="24" fillId="2" borderId="0" xfId="1" applyNumberFormat="1" applyFont="1" applyFill="1" applyBorder="1" applyAlignment="1" applyProtection="1">
      <alignment wrapText="1"/>
      <protection hidden="1"/>
    </xf>
    <xf numFmtId="165" fontId="24" fillId="2" borderId="7" xfId="1" applyNumberFormat="1" applyFont="1" applyFill="1" applyBorder="1" applyAlignment="1" applyProtection="1">
      <alignment wrapText="1"/>
      <protection hidden="1"/>
    </xf>
    <xf numFmtId="0" fontId="24" fillId="2" borderId="0" xfId="0" applyFont="1" applyFill="1" applyBorder="1" applyProtection="1">
      <protection hidden="1"/>
    </xf>
    <xf numFmtId="0" fontId="25" fillId="2" borderId="2" xfId="0" applyFont="1" applyFill="1" applyBorder="1" applyAlignment="1" applyProtection="1">
      <protection hidden="1"/>
    </xf>
    <xf numFmtId="164" fontId="19" fillId="4" borderId="0" xfId="1" applyNumberFormat="1" applyFont="1" applyFill="1" applyBorder="1" applyAlignment="1" applyProtection="1">
      <alignment wrapText="1"/>
      <protection hidden="1"/>
    </xf>
    <xf numFmtId="165" fontId="19" fillId="4" borderId="0" xfId="1" applyNumberFormat="1" applyFont="1" applyFill="1" applyBorder="1" applyAlignment="1" applyProtection="1">
      <alignment wrapText="1"/>
      <protection hidden="1"/>
    </xf>
    <xf numFmtId="0" fontId="3" fillId="4" borderId="2" xfId="0" applyFont="1" applyFill="1" applyBorder="1" applyProtection="1">
      <protection hidden="1"/>
    </xf>
    <xf numFmtId="0" fontId="3" fillId="4" borderId="0" xfId="0" applyFont="1" applyFill="1" applyBorder="1" applyAlignment="1" applyProtection="1">
      <alignment wrapText="1"/>
      <protection hidden="1"/>
    </xf>
    <xf numFmtId="0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Font="1" applyFill="1" applyBorder="1" applyAlignment="1" applyProtection="1">
      <alignment wrapText="1"/>
      <protection hidden="1"/>
    </xf>
    <xf numFmtId="165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NumberFormat="1" applyFont="1" applyFill="1" applyBorder="1" applyAlignment="1" applyProtection="1">
      <alignment wrapText="1"/>
      <protection hidden="1"/>
    </xf>
    <xf numFmtId="165" fontId="3" fillId="4" borderId="7" xfId="1" applyNumberFormat="1" applyFont="1" applyFill="1" applyBorder="1" applyAlignment="1" applyProtection="1">
      <alignment wrapText="1"/>
      <protection hidden="1"/>
    </xf>
    <xf numFmtId="164" fontId="5" fillId="2" borderId="0" xfId="1" applyFont="1" applyFill="1" applyBorder="1" applyAlignment="1" applyProtection="1">
      <alignment wrapText="1"/>
      <protection hidden="1"/>
    </xf>
    <xf numFmtId="165" fontId="5" fillId="2" borderId="0" xfId="1" applyNumberFormat="1" applyFont="1" applyFill="1" applyBorder="1" applyAlignment="1" applyProtection="1">
      <alignment wrapText="1"/>
      <protection hidden="1"/>
    </xf>
    <xf numFmtId="164" fontId="11" fillId="2" borderId="0" xfId="1" applyFont="1" applyFill="1" applyBorder="1" applyProtection="1">
      <protection hidden="1"/>
    </xf>
    <xf numFmtId="168" fontId="11" fillId="2" borderId="0" xfId="0" applyNumberFormat="1" applyFont="1" applyFill="1" applyBorder="1" applyProtection="1">
      <protection hidden="1"/>
    </xf>
    <xf numFmtId="165" fontId="11" fillId="2" borderId="0" xfId="1" applyNumberFormat="1" applyFont="1" applyFill="1" applyBorder="1" applyProtection="1">
      <protection hidden="1"/>
    </xf>
    <xf numFmtId="0" fontId="11" fillId="2" borderId="0" xfId="0" applyFont="1" applyFill="1" applyBorder="1" applyProtection="1">
      <protection hidden="1"/>
    </xf>
    <xf numFmtId="2" fontId="11" fillId="2" borderId="0" xfId="0" applyNumberFormat="1" applyFont="1" applyFill="1" applyBorder="1" applyProtection="1">
      <protection hidden="1"/>
    </xf>
    <xf numFmtId="0" fontId="6" fillId="3" borderId="3" xfId="0" applyFont="1" applyFill="1" applyBorder="1" applyAlignment="1" applyProtection="1">
      <alignment horizontal="center" wrapText="1"/>
      <protection hidden="1"/>
    </xf>
    <xf numFmtId="0" fontId="5" fillId="4" borderId="1" xfId="0" applyFont="1" applyFill="1" applyBorder="1" applyAlignment="1" applyProtection="1">
      <alignment horizontal="center" wrapText="1"/>
      <protection hidden="1"/>
    </xf>
    <xf numFmtId="164" fontId="5" fillId="4" borderId="1" xfId="1" applyNumberFormat="1" applyFont="1" applyFill="1" applyBorder="1" applyAlignment="1" applyProtection="1">
      <alignment horizontal="center" wrapText="1"/>
      <protection hidden="1"/>
    </xf>
    <xf numFmtId="164" fontId="5" fillId="5" borderId="1" xfId="1" applyNumberFormat="1" applyFont="1" applyFill="1" applyBorder="1" applyAlignment="1" applyProtection="1">
      <alignment wrapText="1"/>
      <protection hidden="1"/>
    </xf>
    <xf numFmtId="0" fontId="7" fillId="4" borderId="22" xfId="1" applyNumberFormat="1" applyFont="1" applyFill="1" applyBorder="1" applyAlignment="1" applyProtection="1">
      <alignment horizontal="center" wrapText="1"/>
      <protection hidden="1"/>
    </xf>
    <xf numFmtId="164" fontId="7" fillId="4" borderId="22" xfId="1" applyFont="1" applyFill="1" applyBorder="1" applyAlignment="1" applyProtection="1">
      <alignment horizontal="center" wrapText="1"/>
      <protection hidden="1"/>
    </xf>
    <xf numFmtId="165" fontId="7" fillId="4" borderId="22" xfId="1" applyNumberFormat="1" applyFont="1" applyFill="1" applyBorder="1" applyAlignment="1" applyProtection="1">
      <alignment horizontal="center" wrapText="1"/>
      <protection hidden="1"/>
    </xf>
    <xf numFmtId="164" fontId="7" fillId="4" borderId="22" xfId="1" applyNumberFormat="1" applyFont="1" applyFill="1" applyBorder="1" applyAlignment="1" applyProtection="1">
      <alignment horizontal="center" wrapText="1"/>
      <protection hidden="1"/>
    </xf>
    <xf numFmtId="164" fontId="26" fillId="0" borderId="20" xfId="1" applyFont="1" applyFill="1" applyBorder="1" applyAlignment="1" applyProtection="1">
      <alignment wrapText="1"/>
      <protection hidden="1"/>
    </xf>
    <xf numFmtId="0" fontId="6" fillId="0" borderId="8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center"/>
      <protection hidden="1"/>
    </xf>
    <xf numFmtId="0" fontId="6" fillId="2" borderId="8" xfId="0" applyFont="1" applyFill="1" applyBorder="1" applyAlignment="1" applyProtection="1">
      <alignment horizontal="center"/>
      <protection hidden="1"/>
    </xf>
    <xf numFmtId="0" fontId="6" fillId="2" borderId="3" xfId="0" applyFont="1" applyFill="1" applyBorder="1" applyAlignment="1" applyProtection="1">
      <alignment horizontal="center"/>
      <protection hidden="1"/>
    </xf>
    <xf numFmtId="164" fontId="6" fillId="2" borderId="8" xfId="1" applyFont="1" applyFill="1" applyBorder="1" applyAlignment="1" applyProtection="1">
      <alignment horizontal="center"/>
      <protection hidden="1"/>
    </xf>
    <xf numFmtId="164" fontId="6" fillId="2" borderId="3" xfId="1" applyFont="1" applyFill="1" applyBorder="1" applyAlignment="1" applyProtection="1">
      <alignment horizontal="center"/>
      <protection hidden="1"/>
    </xf>
    <xf numFmtId="164" fontId="6" fillId="2" borderId="9" xfId="1" applyFont="1" applyFill="1" applyBorder="1" applyAlignment="1" applyProtection="1">
      <alignment horizontal="center"/>
      <protection hidden="1"/>
    </xf>
    <xf numFmtId="0" fontId="6" fillId="0" borderId="10" xfId="0" applyFont="1" applyFill="1" applyBorder="1" applyAlignment="1" applyProtection="1">
      <alignment horizontal="center"/>
      <protection hidden="1"/>
    </xf>
    <xf numFmtId="0" fontId="6" fillId="0" borderId="11" xfId="0" applyFont="1" applyFill="1" applyBorder="1" applyAlignment="1" applyProtection="1">
      <alignment horizontal="center"/>
      <protection hidden="1"/>
    </xf>
    <xf numFmtId="0" fontId="6" fillId="0" borderId="12" xfId="0" applyFont="1" applyFill="1" applyBorder="1" applyAlignment="1" applyProtection="1">
      <alignment horizontal="center"/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313272</xdr:colOff>
      <xdr:row>4</xdr:row>
      <xdr:rowOff>50796</xdr:rowOff>
    </xdr:from>
    <xdr:to>
      <xdr:col>1</xdr:col>
      <xdr:colOff>4038605</xdr:colOff>
      <xdr:row>4</xdr:row>
      <xdr:rowOff>922971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872" y="721356"/>
          <a:ext cx="3725333" cy="872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wald/Local%20Settings/Temporary%20Internet%20Files/Content.IE5/TFZJTDCA/PSYCHIATRY%20CMS%20MODEL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 Items"/>
      <sheetName val="Labour"/>
      <sheetName val="Standard Equipment"/>
      <sheetName val="Special Equipment"/>
      <sheetName val="Overheads"/>
      <sheetName val="Responsibility Values"/>
      <sheetName val="Parameters"/>
      <sheetName val="Surv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C20">
            <v>0.14000000000000001</v>
          </cell>
        </row>
        <row r="38">
          <cell r="C38">
            <v>5.7141124834168489</v>
          </cell>
        </row>
        <row r="45">
          <cell r="C45">
            <v>9.1992054483541423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6"/>
  <sheetViews>
    <sheetView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.140625" defaultRowHeight="12.75" x14ac:dyDescent="0.2"/>
  <cols>
    <col min="1" max="1" width="8.85546875" style="123" bestFit="1" customWidth="1"/>
    <col min="2" max="2" width="65.42578125" style="93" bestFit="1" customWidth="1"/>
    <col min="3" max="3" width="11.7109375" style="4" bestFit="1" customWidth="1"/>
    <col min="4" max="4" width="10.28515625" style="8" bestFit="1" customWidth="1"/>
    <col min="5" max="5" width="10.7109375" style="9" bestFit="1" customWidth="1"/>
    <col min="6" max="6" width="10.7109375" style="8" customWidth="1"/>
    <col min="7" max="7" width="10.7109375" style="9" customWidth="1"/>
    <col min="8" max="8" width="10.7109375" style="8" customWidth="1"/>
    <col min="9" max="9" width="10.7109375" style="9" customWidth="1"/>
    <col min="10" max="10" width="11.85546875" style="9" customWidth="1"/>
    <col min="11" max="12" width="14.42578125" style="9" bestFit="1" customWidth="1"/>
    <col min="13" max="14" width="11.85546875" style="9" customWidth="1"/>
    <col min="15" max="15" width="10.7109375" style="8" customWidth="1"/>
    <col min="16" max="16" width="10.7109375" style="9" customWidth="1"/>
    <col min="17" max="18" width="11.85546875" style="9" customWidth="1"/>
    <col min="19" max="19" width="10.7109375" style="8" customWidth="1"/>
    <col min="20" max="20" width="10.7109375" style="9" customWidth="1"/>
    <col min="21" max="21" width="10.140625" style="10" bestFit="1" customWidth="1"/>
    <col min="22" max="22" width="9.28515625" style="9" customWidth="1"/>
    <col min="23" max="24" width="10.5703125" style="4" bestFit="1" customWidth="1"/>
    <col min="25" max="25" width="10.28515625" style="4" bestFit="1" customWidth="1"/>
    <col min="26" max="26" width="10.5703125" style="4" bestFit="1" customWidth="1"/>
    <col min="27" max="27" width="10.28515625" style="4" bestFit="1" customWidth="1"/>
    <col min="28" max="28" width="10.5703125" style="4" bestFit="1" customWidth="1"/>
    <col min="29" max="29" width="10.140625" style="11" bestFit="1" customWidth="1"/>
    <col min="30" max="30" width="10.42578125" style="9" bestFit="1" customWidth="1"/>
    <col min="31" max="33" width="10.5703125" style="9" bestFit="1" customWidth="1"/>
    <col min="34" max="34" width="10.140625" style="8" bestFit="1" customWidth="1"/>
    <col min="35" max="35" width="11.140625" style="9" customWidth="1"/>
    <col min="36" max="36" width="10.140625" style="8" bestFit="1" customWidth="1"/>
    <col min="37" max="37" width="10.42578125" style="9" customWidth="1"/>
    <col min="38" max="38" width="10.140625" style="11" bestFit="1" customWidth="1"/>
    <col min="39" max="39" width="10.42578125" style="9" bestFit="1" customWidth="1"/>
    <col min="40" max="40" width="10.5703125" style="9" bestFit="1" customWidth="1"/>
    <col min="41" max="41" width="10.140625" style="11" bestFit="1" customWidth="1"/>
    <col min="42" max="42" width="10.42578125" style="9" bestFit="1" customWidth="1"/>
    <col min="43" max="44" width="10.5703125" style="9" bestFit="1" customWidth="1"/>
    <col min="45" max="45" width="10.140625" style="11" bestFit="1" customWidth="1"/>
    <col min="46" max="46" width="10.42578125" style="9" bestFit="1" customWidth="1"/>
    <col min="47" max="47" width="10.140625" style="11" bestFit="1" customWidth="1"/>
    <col min="48" max="48" width="10.42578125" style="9" bestFit="1" customWidth="1"/>
    <col min="49" max="49" width="11.28515625" style="9" bestFit="1" customWidth="1"/>
    <col min="50" max="50" width="11.85546875" style="9" bestFit="1" customWidth="1"/>
    <col min="51" max="16384" width="9.140625" style="4"/>
  </cols>
  <sheetData>
    <row r="1" spans="1:50" ht="23.25" x14ac:dyDescent="0.35">
      <c r="A1" s="1" t="s">
        <v>125</v>
      </c>
      <c r="B1" s="2"/>
      <c r="C1" s="2"/>
      <c r="D1" s="2"/>
      <c r="E1" s="2"/>
      <c r="F1" s="142"/>
      <c r="G1" s="2"/>
      <c r="H1" s="142"/>
      <c r="I1" s="2"/>
      <c r="J1" s="2"/>
      <c r="K1" s="2"/>
      <c r="L1" s="2"/>
      <c r="M1" s="2"/>
      <c r="N1" s="2"/>
      <c r="O1" s="142"/>
      <c r="P1" s="2"/>
      <c r="Q1" s="2"/>
      <c r="R1" s="2"/>
      <c r="S1" s="14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x14ac:dyDescent="0.2">
      <c r="A2" s="5"/>
      <c r="B2" s="6"/>
      <c r="C2" s="7"/>
    </row>
    <row r="3" spans="1:50" ht="15.75" x14ac:dyDescent="0.25">
      <c r="A3" s="147" t="s">
        <v>114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9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</row>
    <row r="4" spans="1:50" ht="15.75" x14ac:dyDescent="0.25">
      <c r="A4" s="152"/>
      <c r="B4" s="153"/>
      <c r="C4" s="228"/>
      <c r="D4" s="237" t="s">
        <v>180</v>
      </c>
      <c r="E4" s="239"/>
      <c r="F4" s="245" t="s">
        <v>181</v>
      </c>
      <c r="G4" s="246"/>
      <c r="H4" s="246"/>
      <c r="I4" s="246"/>
      <c r="J4" s="246"/>
      <c r="K4" s="246"/>
      <c r="L4" s="246"/>
      <c r="M4" s="246"/>
      <c r="N4" s="247"/>
      <c r="O4" s="237" t="s">
        <v>144</v>
      </c>
      <c r="P4" s="238"/>
      <c r="Q4" s="238"/>
      <c r="R4" s="239"/>
      <c r="S4" s="237" t="s">
        <v>145</v>
      </c>
      <c r="T4" s="238"/>
      <c r="U4" s="238"/>
      <c r="V4" s="238"/>
      <c r="W4" s="238"/>
      <c r="X4" s="238"/>
      <c r="Y4" s="238"/>
      <c r="Z4" s="238"/>
      <c r="AA4" s="238"/>
      <c r="AB4" s="239"/>
      <c r="AC4" s="237" t="s">
        <v>147</v>
      </c>
      <c r="AD4" s="238"/>
      <c r="AE4" s="238"/>
      <c r="AF4" s="238"/>
      <c r="AG4" s="239"/>
      <c r="AH4" s="237" t="s">
        <v>156</v>
      </c>
      <c r="AI4" s="238"/>
      <c r="AJ4" s="238"/>
      <c r="AK4" s="239"/>
      <c r="AL4" s="237" t="s">
        <v>157</v>
      </c>
      <c r="AM4" s="238"/>
      <c r="AN4" s="239"/>
      <c r="AO4" s="240" t="s">
        <v>182</v>
      </c>
      <c r="AP4" s="241"/>
      <c r="AQ4" s="241"/>
      <c r="AR4" s="241"/>
      <c r="AS4" s="242" t="s">
        <v>183</v>
      </c>
      <c r="AT4" s="243"/>
      <c r="AU4" s="243"/>
      <c r="AV4" s="243"/>
      <c r="AW4" s="243"/>
      <c r="AX4" s="244"/>
    </row>
    <row r="5" spans="1:50" ht="84" customHeight="1" x14ac:dyDescent="0.2">
      <c r="A5" s="12" t="s">
        <v>0</v>
      </c>
      <c r="B5" s="13" t="s">
        <v>1</v>
      </c>
      <c r="C5" s="150" t="s">
        <v>2</v>
      </c>
      <c r="D5" s="14" t="s">
        <v>184</v>
      </c>
      <c r="E5" s="15" t="s">
        <v>185</v>
      </c>
      <c r="F5" s="14" t="s">
        <v>186</v>
      </c>
      <c r="G5" s="14" t="s">
        <v>187</v>
      </c>
      <c r="H5" s="14" t="s">
        <v>188</v>
      </c>
      <c r="I5" s="14" t="s">
        <v>189</v>
      </c>
      <c r="J5" s="15" t="s">
        <v>190</v>
      </c>
      <c r="K5" s="15" t="s">
        <v>191</v>
      </c>
      <c r="L5" s="15" t="s">
        <v>192</v>
      </c>
      <c r="M5" s="15" t="s">
        <v>193</v>
      </c>
      <c r="N5" s="15" t="s">
        <v>194</v>
      </c>
      <c r="O5" s="14" t="s">
        <v>195</v>
      </c>
      <c r="P5" s="15" t="s">
        <v>185</v>
      </c>
      <c r="Q5" s="15" t="s">
        <v>196</v>
      </c>
      <c r="R5" s="15" t="s">
        <v>196</v>
      </c>
      <c r="S5" s="14" t="s">
        <v>186</v>
      </c>
      <c r="T5" s="15" t="s">
        <v>187</v>
      </c>
      <c r="U5" s="14" t="s">
        <v>188</v>
      </c>
      <c r="V5" s="14" t="s">
        <v>189</v>
      </c>
      <c r="W5" s="229" t="s">
        <v>197</v>
      </c>
      <c r="X5" s="229" t="s">
        <v>198</v>
      </c>
      <c r="Y5" s="229" t="s">
        <v>199</v>
      </c>
      <c r="Z5" s="229" t="s">
        <v>200</v>
      </c>
      <c r="AA5" s="229" t="s">
        <v>201</v>
      </c>
      <c r="AB5" s="229" t="s">
        <v>202</v>
      </c>
      <c r="AC5" s="14" t="s">
        <v>203</v>
      </c>
      <c r="AD5" s="14" t="s">
        <v>185</v>
      </c>
      <c r="AE5" s="14" t="s">
        <v>196</v>
      </c>
      <c r="AF5" s="14" t="s">
        <v>196</v>
      </c>
      <c r="AG5" s="14" t="s">
        <v>196</v>
      </c>
      <c r="AH5" s="14" t="s">
        <v>204</v>
      </c>
      <c r="AI5" s="14" t="s">
        <v>205</v>
      </c>
      <c r="AJ5" s="14" t="s">
        <v>206</v>
      </c>
      <c r="AK5" s="14" t="s">
        <v>207</v>
      </c>
      <c r="AL5" s="230" t="s">
        <v>208</v>
      </c>
      <c r="AM5" s="15" t="s">
        <v>185</v>
      </c>
      <c r="AN5" s="15" t="s">
        <v>196</v>
      </c>
      <c r="AO5" s="14" t="s">
        <v>208</v>
      </c>
      <c r="AP5" s="15" t="s">
        <v>185</v>
      </c>
      <c r="AQ5" s="14" t="s">
        <v>209</v>
      </c>
      <c r="AR5" s="14" t="s">
        <v>209</v>
      </c>
      <c r="AS5" s="14" t="s">
        <v>210</v>
      </c>
      <c r="AT5" s="14" t="s">
        <v>211</v>
      </c>
      <c r="AU5" s="14" t="s">
        <v>212</v>
      </c>
      <c r="AV5" s="15" t="s">
        <v>213</v>
      </c>
      <c r="AW5" s="14" t="s">
        <v>214</v>
      </c>
      <c r="AX5" s="15" t="s">
        <v>113</v>
      </c>
    </row>
    <row r="6" spans="1:50" ht="13.5" customHeight="1" x14ac:dyDescent="0.2">
      <c r="A6" s="16"/>
      <c r="B6" s="17"/>
      <c r="C6" s="151"/>
      <c r="D6" s="18"/>
      <c r="E6" s="19"/>
      <c r="F6" s="126"/>
      <c r="G6" s="19"/>
      <c r="H6" s="126"/>
      <c r="I6" s="19"/>
      <c r="J6" s="22">
        <v>1.1000000000000001</v>
      </c>
      <c r="K6" s="22">
        <v>1.35</v>
      </c>
      <c r="L6" s="22">
        <v>1.5</v>
      </c>
      <c r="M6" s="22">
        <v>2</v>
      </c>
      <c r="N6" s="22">
        <v>2.15</v>
      </c>
      <c r="O6" s="126"/>
      <c r="P6" s="19"/>
      <c r="Q6" s="22">
        <v>1.3</v>
      </c>
      <c r="R6" s="22">
        <v>1.5</v>
      </c>
      <c r="S6" s="18"/>
      <c r="T6" s="20"/>
      <c r="U6" s="18"/>
      <c r="V6" s="20"/>
      <c r="W6" s="21">
        <v>1.1000000000000001</v>
      </c>
      <c r="X6" s="21">
        <v>1.37</v>
      </c>
      <c r="Y6" s="21">
        <v>1.62</v>
      </c>
      <c r="Z6" s="21">
        <v>1.47</v>
      </c>
      <c r="AA6" s="21">
        <v>2.17</v>
      </c>
      <c r="AB6" s="21">
        <v>3</v>
      </c>
      <c r="AC6" s="18"/>
      <c r="AD6" s="18"/>
      <c r="AE6" s="22">
        <v>1.65</v>
      </c>
      <c r="AF6" s="22">
        <v>2.1</v>
      </c>
      <c r="AG6" s="22">
        <v>3</v>
      </c>
      <c r="AH6" s="18"/>
      <c r="AI6" s="20"/>
      <c r="AJ6" s="18"/>
      <c r="AK6" s="20"/>
      <c r="AL6" s="231"/>
      <c r="AM6" s="19"/>
      <c r="AN6" s="22">
        <v>1.5</v>
      </c>
      <c r="AO6" s="18"/>
      <c r="AP6" s="18"/>
      <c r="AQ6" s="22">
        <v>1.2</v>
      </c>
      <c r="AR6" s="22">
        <v>1.35</v>
      </c>
      <c r="AS6" s="18"/>
      <c r="AT6" s="18"/>
      <c r="AU6" s="18"/>
      <c r="AV6" s="20"/>
      <c r="AW6" s="19"/>
      <c r="AX6" s="19"/>
    </row>
    <row r="7" spans="1:50" ht="13.5" customHeight="1" x14ac:dyDescent="0.2">
      <c r="A7" s="16"/>
      <c r="B7" s="17"/>
      <c r="C7" s="232" t="s">
        <v>5</v>
      </c>
      <c r="D7" s="233" t="s">
        <v>6</v>
      </c>
      <c r="E7" s="234" t="s">
        <v>6</v>
      </c>
      <c r="F7" s="233" t="s">
        <v>6</v>
      </c>
      <c r="G7" s="234" t="s">
        <v>6</v>
      </c>
      <c r="H7" s="234" t="s">
        <v>6</v>
      </c>
      <c r="I7" s="234" t="s">
        <v>6</v>
      </c>
      <c r="J7" s="234" t="s">
        <v>6</v>
      </c>
      <c r="K7" s="234" t="s">
        <v>6</v>
      </c>
      <c r="L7" s="234" t="s">
        <v>6</v>
      </c>
      <c r="M7" s="234" t="s">
        <v>6</v>
      </c>
      <c r="N7" s="234" t="s">
        <v>6</v>
      </c>
      <c r="O7" s="234" t="s">
        <v>6</v>
      </c>
      <c r="P7" s="234" t="s">
        <v>6</v>
      </c>
      <c r="Q7" s="234" t="s">
        <v>6</v>
      </c>
      <c r="R7" s="234" t="s">
        <v>6</v>
      </c>
      <c r="S7" s="234" t="s">
        <v>6</v>
      </c>
      <c r="T7" s="234" t="s">
        <v>6</v>
      </c>
      <c r="U7" s="234" t="s">
        <v>6</v>
      </c>
      <c r="V7" s="234" t="s">
        <v>6</v>
      </c>
      <c r="W7" s="234" t="s">
        <v>6</v>
      </c>
      <c r="X7" s="234" t="s">
        <v>6</v>
      </c>
      <c r="Y7" s="234" t="s">
        <v>6</v>
      </c>
      <c r="Z7" s="234" t="s">
        <v>6</v>
      </c>
      <c r="AA7" s="234" t="s">
        <v>6</v>
      </c>
      <c r="AB7" s="234" t="s">
        <v>6</v>
      </c>
      <c r="AC7" s="234" t="s">
        <v>6</v>
      </c>
      <c r="AD7" s="234" t="s">
        <v>6</v>
      </c>
      <c r="AE7" s="234" t="s">
        <v>6</v>
      </c>
      <c r="AF7" s="234" t="s">
        <v>6</v>
      </c>
      <c r="AG7" s="234" t="s">
        <v>6</v>
      </c>
      <c r="AH7" s="234" t="s">
        <v>6</v>
      </c>
      <c r="AI7" s="234" t="s">
        <v>6</v>
      </c>
      <c r="AJ7" s="234" t="s">
        <v>6</v>
      </c>
      <c r="AK7" s="234" t="s">
        <v>6</v>
      </c>
      <c r="AL7" s="235" t="s">
        <v>6</v>
      </c>
      <c r="AM7" s="234" t="s">
        <v>6</v>
      </c>
      <c r="AN7" s="234" t="s">
        <v>6</v>
      </c>
      <c r="AO7" s="233" t="s">
        <v>6</v>
      </c>
      <c r="AP7" s="234" t="s">
        <v>6</v>
      </c>
      <c r="AQ7" s="234" t="s">
        <v>6</v>
      </c>
      <c r="AR7" s="234" t="s">
        <v>6</v>
      </c>
      <c r="AS7" s="233" t="s">
        <v>6</v>
      </c>
      <c r="AT7" s="234" t="s">
        <v>6</v>
      </c>
      <c r="AU7" s="233" t="s">
        <v>6</v>
      </c>
      <c r="AV7" s="234" t="s">
        <v>6</v>
      </c>
      <c r="AW7" s="234" t="s">
        <v>6</v>
      </c>
      <c r="AX7" s="234" t="s">
        <v>6</v>
      </c>
    </row>
    <row r="8" spans="1:50" x14ac:dyDescent="0.2">
      <c r="A8" s="23"/>
      <c r="B8" s="24" t="s">
        <v>3</v>
      </c>
      <c r="C8" s="25"/>
      <c r="D8" s="26"/>
      <c r="E8" s="27"/>
      <c r="F8" s="26"/>
      <c r="G8" s="27"/>
      <c r="H8" s="26"/>
      <c r="I8" s="27"/>
      <c r="J8" s="27"/>
      <c r="K8" s="27"/>
      <c r="L8" s="27"/>
      <c r="M8" s="27"/>
      <c r="N8" s="27"/>
      <c r="O8" s="26"/>
      <c r="P8" s="27"/>
      <c r="Q8" s="27"/>
      <c r="R8" s="27"/>
      <c r="S8" s="26"/>
      <c r="T8" s="27"/>
      <c r="U8" s="28"/>
      <c r="V8" s="27"/>
      <c r="W8" s="29"/>
      <c r="X8" s="29"/>
      <c r="Y8" s="30"/>
      <c r="Z8" s="30"/>
      <c r="AA8" s="30"/>
      <c r="AB8" s="30"/>
      <c r="AC8" s="28"/>
      <c r="AD8" s="27"/>
      <c r="AE8" s="26"/>
      <c r="AF8" s="26"/>
      <c r="AG8" s="31"/>
      <c r="AH8" s="26"/>
      <c r="AI8" s="26"/>
      <c r="AJ8" s="26"/>
      <c r="AK8" s="26"/>
      <c r="AL8" s="28"/>
      <c r="AM8" s="27"/>
      <c r="AN8" s="26"/>
      <c r="AO8" s="28"/>
      <c r="AP8" s="27"/>
      <c r="AQ8" s="26"/>
      <c r="AR8" s="26"/>
      <c r="AS8" s="28"/>
      <c r="AT8" s="27"/>
      <c r="AU8" s="28"/>
      <c r="AV8" s="27"/>
      <c r="AW8" s="27"/>
      <c r="AX8" s="27"/>
    </row>
    <row r="9" spans="1:50" x14ac:dyDescent="0.2">
      <c r="A9" s="32"/>
      <c r="B9" s="33"/>
      <c r="C9" s="34"/>
      <c r="D9" s="35"/>
      <c r="E9" s="36"/>
      <c r="F9" s="35"/>
      <c r="G9" s="36"/>
      <c r="H9" s="35"/>
      <c r="I9" s="36"/>
      <c r="J9" s="135"/>
      <c r="K9" s="135"/>
      <c r="L9" s="135"/>
      <c r="M9" s="135"/>
      <c r="N9" s="135"/>
      <c r="O9" s="35"/>
      <c r="P9" s="36"/>
      <c r="Q9" s="135"/>
      <c r="R9" s="135"/>
      <c r="S9" s="35"/>
      <c r="T9" s="36"/>
      <c r="U9" s="37"/>
      <c r="V9" s="36"/>
      <c r="W9" s="136"/>
      <c r="X9" s="136"/>
      <c r="Y9" s="136"/>
      <c r="Z9" s="136"/>
      <c r="AA9" s="136"/>
      <c r="AB9" s="136"/>
      <c r="AC9" s="38"/>
      <c r="AD9" s="39"/>
      <c r="AE9" s="137"/>
      <c r="AF9" s="137"/>
      <c r="AG9" s="137"/>
      <c r="AH9" s="37"/>
      <c r="AI9" s="36"/>
      <c r="AJ9" s="37"/>
      <c r="AK9" s="36"/>
      <c r="AL9" s="38"/>
      <c r="AM9" s="39"/>
      <c r="AN9" s="137"/>
      <c r="AO9" s="38"/>
      <c r="AP9" s="39"/>
      <c r="AQ9" s="137"/>
      <c r="AR9" s="137"/>
      <c r="AS9" s="38"/>
      <c r="AT9" s="39"/>
      <c r="AU9" s="38"/>
      <c r="AV9" s="39"/>
      <c r="AW9" s="40"/>
      <c r="AX9" s="41"/>
    </row>
    <row r="10" spans="1:50" x14ac:dyDescent="0.2">
      <c r="A10" s="42"/>
      <c r="B10" s="43" t="s">
        <v>110</v>
      </c>
      <c r="C10" s="44"/>
      <c r="D10" s="45"/>
      <c r="E10" s="46"/>
      <c r="F10" s="51"/>
      <c r="G10" s="46"/>
      <c r="H10" s="51"/>
      <c r="I10" s="46"/>
      <c r="J10" s="138"/>
      <c r="K10" s="138"/>
      <c r="L10" s="138"/>
      <c r="M10" s="138"/>
      <c r="N10" s="138"/>
      <c r="O10" s="51"/>
      <c r="P10" s="46"/>
      <c r="Q10" s="138"/>
      <c r="R10" s="138"/>
      <c r="S10" s="51"/>
      <c r="T10" s="46"/>
      <c r="U10" s="47"/>
      <c r="V10" s="48"/>
      <c r="W10" s="139"/>
      <c r="X10" s="139"/>
      <c r="Y10" s="139"/>
      <c r="Z10" s="139"/>
      <c r="AA10" s="139"/>
      <c r="AB10" s="139"/>
      <c r="AC10" s="49"/>
      <c r="AD10" s="50"/>
      <c r="AE10" s="131"/>
      <c r="AF10" s="131"/>
      <c r="AG10" s="131"/>
      <c r="AH10" s="51"/>
      <c r="AI10" s="46"/>
      <c r="AJ10" s="51"/>
      <c r="AK10" s="46"/>
      <c r="AL10" s="49"/>
      <c r="AM10" s="50"/>
      <c r="AN10" s="131"/>
      <c r="AO10" s="49"/>
      <c r="AP10" s="50"/>
      <c r="AQ10" s="131"/>
      <c r="AR10" s="131"/>
      <c r="AS10" s="49"/>
      <c r="AT10" s="50"/>
      <c r="AU10" s="49"/>
      <c r="AV10" s="50"/>
      <c r="AW10" s="52"/>
      <c r="AX10" s="50"/>
    </row>
    <row r="11" spans="1:50" x14ac:dyDescent="0.2">
      <c r="A11" s="54" t="s">
        <v>7</v>
      </c>
      <c r="B11" s="55" t="s">
        <v>8</v>
      </c>
      <c r="C11" s="56">
        <v>15</v>
      </c>
      <c r="D11" s="47">
        <f t="shared" ref="D11:D18" si="0">ROUND(E11*C11,1)</f>
        <v>655.20000000000005</v>
      </c>
      <c r="E11" s="46">
        <f>RCF!C$43</f>
        <v>43.679000000000002</v>
      </c>
      <c r="F11" s="143">
        <v>297.10000000000002</v>
      </c>
      <c r="G11" s="46">
        <f>F11/$C11</f>
        <v>19.806666666666668</v>
      </c>
      <c r="H11" s="143">
        <f>ROUNDDOWN(F11/1.03*1.06,1)</f>
        <v>305.7</v>
      </c>
      <c r="I11" s="46">
        <f>H11/$C11</f>
        <v>20.38</v>
      </c>
      <c r="J11" s="130">
        <f t="shared" ref="J11:N20" si="1">ROUND($C11*$I11*J$6,1)</f>
        <v>336.3</v>
      </c>
      <c r="K11" s="130">
        <f t="shared" si="1"/>
        <v>412.7</v>
      </c>
      <c r="L11" s="130">
        <f t="shared" si="1"/>
        <v>458.6</v>
      </c>
      <c r="M11" s="130">
        <f t="shared" si="1"/>
        <v>611.4</v>
      </c>
      <c r="N11" s="130">
        <f t="shared" si="1"/>
        <v>657.3</v>
      </c>
      <c r="O11" s="143">
        <v>300.5</v>
      </c>
      <c r="P11" s="46">
        <f>O11/$C11</f>
        <v>20.033333333333335</v>
      </c>
      <c r="Q11" s="130">
        <f>ROUNDDOWN($O11*Q$6,)</f>
        <v>390</v>
      </c>
      <c r="R11" s="130">
        <f>ROUNDDOWN($O11*R$6,)</f>
        <v>450</v>
      </c>
      <c r="S11" s="145">
        <v>200.8</v>
      </c>
      <c r="T11" s="46">
        <f>S11/$C11</f>
        <v>13.386666666666667</v>
      </c>
      <c r="U11" s="145">
        <f>ROUNDDOWN(S11*1.055,1)</f>
        <v>211.8</v>
      </c>
      <c r="V11" s="46">
        <f>U11/$C11</f>
        <v>14.120000000000001</v>
      </c>
      <c r="W11" s="130">
        <f>ROUNDDOWN($U11*W$6,1)</f>
        <v>232.9</v>
      </c>
      <c r="X11" s="130">
        <f t="shared" ref="X11:AB18" si="2">ROUND($C11*$V11*X$6,1)</f>
        <v>290.2</v>
      </c>
      <c r="Y11" s="130">
        <f t="shared" si="2"/>
        <v>343.1</v>
      </c>
      <c r="Z11" s="130">
        <f t="shared" si="2"/>
        <v>311.3</v>
      </c>
      <c r="AA11" s="130">
        <f t="shared" si="2"/>
        <v>459.6</v>
      </c>
      <c r="AB11" s="130">
        <f t="shared" si="2"/>
        <v>635.4</v>
      </c>
      <c r="AC11" s="47">
        <v>299.89999999999998</v>
      </c>
      <c r="AD11" s="46">
        <f>AC11/$C11</f>
        <v>19.993333333333332</v>
      </c>
      <c r="AE11" s="131">
        <f t="shared" ref="AE11:AG26" si="3">ROUND($AC11*AE$6,1)</f>
        <v>494.8</v>
      </c>
      <c r="AF11" s="131">
        <f t="shared" si="3"/>
        <v>629.79999999999995</v>
      </c>
      <c r="AG11" s="131">
        <f t="shared" si="3"/>
        <v>899.7</v>
      </c>
      <c r="AH11" s="145">
        <v>301.8</v>
      </c>
      <c r="AI11" s="46">
        <f>AH11/$C11</f>
        <v>20.12</v>
      </c>
      <c r="AJ11" s="145"/>
      <c r="AK11" s="46">
        <f>AJ11/$C11</f>
        <v>0</v>
      </c>
      <c r="AL11" s="47">
        <f>ROUNDDOWN(C11*AM11,1)</f>
        <v>310.60000000000002</v>
      </c>
      <c r="AM11" s="46">
        <f>RCF!I$33</f>
        <v>20.709</v>
      </c>
      <c r="AN11" s="131">
        <f>ROUNDDOWN(AL11*AN$6,1)</f>
        <v>465.9</v>
      </c>
      <c r="AO11" s="47">
        <v>314.60000000000002</v>
      </c>
      <c r="AP11" s="46">
        <f>AO11/$C11</f>
        <v>20.973333333333336</v>
      </c>
      <c r="AQ11" s="131">
        <f>ROUNDDOWN($AO11*AQ$6,1)</f>
        <v>377.5</v>
      </c>
      <c r="AR11" s="131">
        <f>ROUNDDOWN($AO11*AR$6,1)</f>
        <v>424.7</v>
      </c>
      <c r="AS11" s="47">
        <v>317.7</v>
      </c>
      <c r="AT11" s="46">
        <f>AS11/$C11</f>
        <v>21.18</v>
      </c>
      <c r="AU11" s="47">
        <v>311.2</v>
      </c>
      <c r="AV11" s="46">
        <f>AU11/$C11</f>
        <v>20.746666666666666</v>
      </c>
      <c r="AW11" s="47">
        <f>ROUNDDOWN(C11*AX11,1)</f>
        <v>307.10000000000002</v>
      </c>
      <c r="AX11" s="46">
        <f>RCF!I$41</f>
        <v>20.478000000000002</v>
      </c>
    </row>
    <row r="12" spans="1:50" x14ac:dyDescent="0.2">
      <c r="A12" s="54" t="s">
        <v>9</v>
      </c>
      <c r="B12" s="55" t="s">
        <v>10</v>
      </c>
      <c r="C12" s="56">
        <v>15</v>
      </c>
      <c r="D12" s="47">
        <f t="shared" si="0"/>
        <v>655.20000000000005</v>
      </c>
      <c r="E12" s="46">
        <f>RCF!C$43</f>
        <v>43.679000000000002</v>
      </c>
      <c r="F12" s="143">
        <v>297.10000000000002</v>
      </c>
      <c r="G12" s="46">
        <f t="shared" ref="G12:I26" si="4">F12/$C12</f>
        <v>19.806666666666668</v>
      </c>
      <c r="H12" s="143">
        <f t="shared" ref="H12:H26" si="5">ROUNDDOWN(F12/1.03*1.06,1)</f>
        <v>305.7</v>
      </c>
      <c r="I12" s="46">
        <f t="shared" si="4"/>
        <v>20.38</v>
      </c>
      <c r="J12" s="130">
        <f t="shared" si="1"/>
        <v>336.3</v>
      </c>
      <c r="K12" s="130">
        <f t="shared" si="1"/>
        <v>412.7</v>
      </c>
      <c r="L12" s="130">
        <f t="shared" si="1"/>
        <v>458.6</v>
      </c>
      <c r="M12" s="130">
        <f t="shared" si="1"/>
        <v>611.4</v>
      </c>
      <c r="N12" s="130">
        <f t="shared" si="1"/>
        <v>657.3</v>
      </c>
      <c r="O12" s="143">
        <v>300.5</v>
      </c>
      <c r="P12" s="46">
        <f t="shared" ref="P12" si="6">O12/$C12</f>
        <v>20.033333333333335</v>
      </c>
      <c r="Q12" s="130">
        <f t="shared" ref="Q12:R26" si="7">ROUNDDOWN($O12*Q$6,)</f>
        <v>390</v>
      </c>
      <c r="R12" s="130">
        <f t="shared" si="7"/>
        <v>450</v>
      </c>
      <c r="S12" s="145">
        <v>280</v>
      </c>
      <c r="T12" s="46">
        <f t="shared" ref="T12:V12" si="8">S12/$C12</f>
        <v>18.666666666666668</v>
      </c>
      <c r="U12" s="145">
        <f t="shared" ref="U12:U25" si="9">ROUNDDOWN(S12*1.055,1)</f>
        <v>295.39999999999998</v>
      </c>
      <c r="V12" s="46">
        <f t="shared" si="8"/>
        <v>19.693333333333332</v>
      </c>
      <c r="W12" s="130">
        <f t="shared" ref="W12:W25" si="10">ROUNDDOWN($U12*W$6,1)</f>
        <v>324.89999999999998</v>
      </c>
      <c r="X12" s="130">
        <f t="shared" si="2"/>
        <v>404.7</v>
      </c>
      <c r="Y12" s="130">
        <f t="shared" si="2"/>
        <v>478.5</v>
      </c>
      <c r="Z12" s="130">
        <f t="shared" si="2"/>
        <v>434.2</v>
      </c>
      <c r="AA12" s="130">
        <f t="shared" si="2"/>
        <v>641</v>
      </c>
      <c r="AB12" s="130">
        <f t="shared" si="2"/>
        <v>886.2</v>
      </c>
      <c r="AC12" s="47">
        <v>299.89999999999998</v>
      </c>
      <c r="AD12" s="46">
        <f t="shared" ref="AD12" si="11">AC12/$C12</f>
        <v>19.993333333333332</v>
      </c>
      <c r="AE12" s="131">
        <f t="shared" si="3"/>
        <v>494.8</v>
      </c>
      <c r="AF12" s="131">
        <f t="shared" si="3"/>
        <v>629.79999999999995</v>
      </c>
      <c r="AG12" s="131">
        <f t="shared" si="3"/>
        <v>899.7</v>
      </c>
      <c r="AH12" s="145">
        <v>0</v>
      </c>
      <c r="AI12" s="46">
        <f t="shared" ref="AI12" si="12">AH12/$C12</f>
        <v>0</v>
      </c>
      <c r="AJ12" s="145"/>
      <c r="AK12" s="46">
        <f t="shared" ref="AK12" si="13">AJ12/$C12</f>
        <v>0</v>
      </c>
      <c r="AL12" s="47">
        <f t="shared" ref="AL12:AL26" si="14">ROUNDDOWN(C12*AM12,1)</f>
        <v>310.60000000000002</v>
      </c>
      <c r="AM12" s="46">
        <f>RCF!I$33</f>
        <v>20.709</v>
      </c>
      <c r="AN12" s="131">
        <f t="shared" ref="AN12:AN26" si="15">ROUNDDOWN(AL12*AN$6,1)</f>
        <v>465.9</v>
      </c>
      <c r="AO12" s="47">
        <v>314.60000000000002</v>
      </c>
      <c r="AP12" s="46">
        <f t="shared" ref="AP12:AP18" si="16">AO12/$C12</f>
        <v>20.973333333333336</v>
      </c>
      <c r="AQ12" s="131">
        <f t="shared" ref="AQ12:AR26" si="17">ROUNDDOWN($AO12*AQ$6,1)</f>
        <v>377.5</v>
      </c>
      <c r="AR12" s="131">
        <f t="shared" si="17"/>
        <v>424.7</v>
      </c>
      <c r="AS12" s="47">
        <v>317.7</v>
      </c>
      <c r="AT12" s="46">
        <f t="shared" ref="AT12:AT18" si="18">AS12/$C12</f>
        <v>21.18</v>
      </c>
      <c r="AU12" s="47">
        <v>311.2</v>
      </c>
      <c r="AV12" s="46">
        <f t="shared" ref="AV12:AV18" si="19">AU12/$C12</f>
        <v>20.746666666666666</v>
      </c>
      <c r="AW12" s="47">
        <f t="shared" ref="AW12:AW19" si="20">ROUNDDOWN(C12*AX12,1)</f>
        <v>307.10000000000002</v>
      </c>
      <c r="AX12" s="46">
        <f>RCF!I$41</f>
        <v>20.478000000000002</v>
      </c>
    </row>
    <row r="13" spans="1:50" x14ac:dyDescent="0.2">
      <c r="A13" s="57" t="s">
        <v>11</v>
      </c>
      <c r="B13" s="55" t="s">
        <v>12</v>
      </c>
      <c r="C13" s="56">
        <v>12</v>
      </c>
      <c r="D13" s="47">
        <f t="shared" si="0"/>
        <v>524.1</v>
      </c>
      <c r="E13" s="46">
        <f>RCF!C$43</f>
        <v>43.679000000000002</v>
      </c>
      <c r="F13" s="143">
        <v>356.6</v>
      </c>
      <c r="G13" s="46">
        <f t="shared" si="4"/>
        <v>29.716666666666669</v>
      </c>
      <c r="H13" s="143">
        <f t="shared" si="5"/>
        <v>366.9</v>
      </c>
      <c r="I13" s="46">
        <f t="shared" si="4"/>
        <v>30.574999999999999</v>
      </c>
      <c r="J13" s="130">
        <f t="shared" si="1"/>
        <v>403.6</v>
      </c>
      <c r="K13" s="130">
        <f t="shared" si="1"/>
        <v>495.3</v>
      </c>
      <c r="L13" s="130">
        <f t="shared" si="1"/>
        <v>550.4</v>
      </c>
      <c r="M13" s="130">
        <f t="shared" si="1"/>
        <v>733.8</v>
      </c>
      <c r="N13" s="130">
        <f t="shared" si="1"/>
        <v>788.8</v>
      </c>
      <c r="O13" s="143">
        <v>360.6</v>
      </c>
      <c r="P13" s="46">
        <f t="shared" ref="P13" si="21">O13/$C13</f>
        <v>30.05</v>
      </c>
      <c r="Q13" s="130">
        <f t="shared" si="7"/>
        <v>468</v>
      </c>
      <c r="R13" s="130">
        <f t="shared" si="7"/>
        <v>540</v>
      </c>
      <c r="S13" s="145">
        <v>336.3</v>
      </c>
      <c r="T13" s="46">
        <f t="shared" ref="T13:V13" si="22">S13/$C13</f>
        <v>28.025000000000002</v>
      </c>
      <c r="U13" s="145">
        <f t="shared" si="9"/>
        <v>354.7</v>
      </c>
      <c r="V13" s="46">
        <f t="shared" si="22"/>
        <v>29.558333333333334</v>
      </c>
      <c r="W13" s="130">
        <f t="shared" si="10"/>
        <v>390.1</v>
      </c>
      <c r="X13" s="130">
        <f t="shared" si="2"/>
        <v>485.9</v>
      </c>
      <c r="Y13" s="130">
        <f t="shared" si="2"/>
        <v>574.6</v>
      </c>
      <c r="Z13" s="130">
        <f t="shared" si="2"/>
        <v>521.4</v>
      </c>
      <c r="AA13" s="130">
        <f t="shared" si="2"/>
        <v>769.7</v>
      </c>
      <c r="AB13" s="130">
        <f t="shared" si="2"/>
        <v>1064.0999999999999</v>
      </c>
      <c r="AC13" s="47">
        <v>359.9</v>
      </c>
      <c r="AD13" s="46">
        <f t="shared" ref="AD13" si="23">AC13/$C13</f>
        <v>29.991666666666664</v>
      </c>
      <c r="AE13" s="131">
        <f t="shared" si="3"/>
        <v>593.79999999999995</v>
      </c>
      <c r="AF13" s="131">
        <f t="shared" si="3"/>
        <v>755.8</v>
      </c>
      <c r="AG13" s="131">
        <f t="shared" si="3"/>
        <v>1079.7</v>
      </c>
      <c r="AH13" s="145">
        <v>353.1</v>
      </c>
      <c r="AI13" s="46">
        <f t="shared" ref="AI13" si="24">AH13/$C13</f>
        <v>29.425000000000001</v>
      </c>
      <c r="AJ13" s="145"/>
      <c r="AK13" s="46">
        <f t="shared" ref="AK13" si="25">AJ13/$C13</f>
        <v>0</v>
      </c>
      <c r="AL13" s="47">
        <f t="shared" si="14"/>
        <v>248.5</v>
      </c>
      <c r="AM13" s="46">
        <f>RCF!I$33</f>
        <v>20.709</v>
      </c>
      <c r="AN13" s="131">
        <f t="shared" si="15"/>
        <v>372.7</v>
      </c>
      <c r="AO13" s="47">
        <v>377.8</v>
      </c>
      <c r="AP13" s="46">
        <f t="shared" si="16"/>
        <v>31.483333333333334</v>
      </c>
      <c r="AQ13" s="131">
        <f t="shared" si="17"/>
        <v>453.3</v>
      </c>
      <c r="AR13" s="131">
        <f t="shared" si="17"/>
        <v>510</v>
      </c>
      <c r="AS13" s="47">
        <v>381.3</v>
      </c>
      <c r="AT13" s="46">
        <f t="shared" si="18"/>
        <v>31.775000000000002</v>
      </c>
      <c r="AU13" s="47">
        <v>249</v>
      </c>
      <c r="AV13" s="46">
        <f t="shared" si="19"/>
        <v>20.75</v>
      </c>
      <c r="AW13" s="47">
        <f t="shared" si="20"/>
        <v>245.7</v>
      </c>
      <c r="AX13" s="46">
        <f>RCF!I$41</f>
        <v>20.478000000000002</v>
      </c>
    </row>
    <row r="14" spans="1:50" x14ac:dyDescent="0.2">
      <c r="A14" s="54" t="s">
        <v>13</v>
      </c>
      <c r="B14" s="55" t="s">
        <v>14</v>
      </c>
      <c r="C14" s="56">
        <v>5</v>
      </c>
      <c r="D14" s="47">
        <f t="shared" si="0"/>
        <v>218.4</v>
      </c>
      <c r="E14" s="46">
        <f>RCF!C$43</f>
        <v>43.679000000000002</v>
      </c>
      <c r="F14" s="143">
        <v>99.1</v>
      </c>
      <c r="G14" s="46">
        <f t="shared" si="4"/>
        <v>19.82</v>
      </c>
      <c r="H14" s="143">
        <f t="shared" si="5"/>
        <v>101.9</v>
      </c>
      <c r="I14" s="46">
        <f t="shared" si="4"/>
        <v>20.380000000000003</v>
      </c>
      <c r="J14" s="130">
        <f t="shared" si="1"/>
        <v>112.1</v>
      </c>
      <c r="K14" s="130">
        <f t="shared" si="1"/>
        <v>137.6</v>
      </c>
      <c r="L14" s="130">
        <f t="shared" si="1"/>
        <v>152.9</v>
      </c>
      <c r="M14" s="130">
        <f t="shared" si="1"/>
        <v>203.8</v>
      </c>
      <c r="N14" s="130">
        <f t="shared" si="1"/>
        <v>219.1</v>
      </c>
      <c r="O14" s="143">
        <v>100.4</v>
      </c>
      <c r="P14" s="46">
        <f t="shared" ref="P14" si="26">O14/$C14</f>
        <v>20.080000000000002</v>
      </c>
      <c r="Q14" s="130">
        <f t="shared" si="7"/>
        <v>130</v>
      </c>
      <c r="R14" s="130">
        <f t="shared" si="7"/>
        <v>150</v>
      </c>
      <c r="S14" s="145">
        <v>93.2</v>
      </c>
      <c r="T14" s="46">
        <f t="shared" ref="T14:V14" si="27">S14/$C14</f>
        <v>18.64</v>
      </c>
      <c r="U14" s="145">
        <f t="shared" si="9"/>
        <v>98.3</v>
      </c>
      <c r="V14" s="46">
        <f t="shared" si="27"/>
        <v>19.66</v>
      </c>
      <c r="W14" s="130">
        <f t="shared" si="10"/>
        <v>108.1</v>
      </c>
      <c r="X14" s="130">
        <f t="shared" si="2"/>
        <v>134.69999999999999</v>
      </c>
      <c r="Y14" s="130">
        <f t="shared" si="2"/>
        <v>159.19999999999999</v>
      </c>
      <c r="Z14" s="130">
        <f t="shared" si="2"/>
        <v>144.5</v>
      </c>
      <c r="AA14" s="130">
        <f t="shared" si="2"/>
        <v>213.3</v>
      </c>
      <c r="AB14" s="130">
        <f t="shared" si="2"/>
        <v>294.89999999999998</v>
      </c>
      <c r="AC14" s="47">
        <v>100.2</v>
      </c>
      <c r="AD14" s="46">
        <f t="shared" ref="AD14" si="28">AC14/$C14</f>
        <v>20.04</v>
      </c>
      <c r="AE14" s="131">
        <f t="shared" si="3"/>
        <v>165.3</v>
      </c>
      <c r="AF14" s="131">
        <f t="shared" si="3"/>
        <v>210.4</v>
      </c>
      <c r="AG14" s="131">
        <f t="shared" si="3"/>
        <v>300.60000000000002</v>
      </c>
      <c r="AH14" s="145">
        <v>100.7</v>
      </c>
      <c r="AI14" s="46">
        <f t="shared" ref="AI14" si="29">AH14/$C14</f>
        <v>20.14</v>
      </c>
      <c r="AJ14" s="145"/>
      <c r="AK14" s="46">
        <f t="shared" ref="AK14" si="30">AJ14/$C14</f>
        <v>0</v>
      </c>
      <c r="AL14" s="47">
        <f t="shared" si="14"/>
        <v>103.5</v>
      </c>
      <c r="AM14" s="46">
        <f>RCF!I$33</f>
        <v>20.709</v>
      </c>
      <c r="AN14" s="131">
        <f t="shared" si="15"/>
        <v>155.19999999999999</v>
      </c>
      <c r="AO14" s="47">
        <v>107.8</v>
      </c>
      <c r="AP14" s="46">
        <f t="shared" si="16"/>
        <v>21.56</v>
      </c>
      <c r="AQ14" s="131">
        <f t="shared" si="17"/>
        <v>129.30000000000001</v>
      </c>
      <c r="AR14" s="131">
        <f t="shared" si="17"/>
        <v>145.5</v>
      </c>
      <c r="AS14" s="47">
        <v>105.9</v>
      </c>
      <c r="AT14" s="46">
        <f t="shared" si="18"/>
        <v>21.18</v>
      </c>
      <c r="AU14" s="47">
        <v>103.7</v>
      </c>
      <c r="AV14" s="46">
        <f t="shared" si="19"/>
        <v>20.740000000000002</v>
      </c>
      <c r="AW14" s="47">
        <f t="shared" si="20"/>
        <v>102.3</v>
      </c>
      <c r="AX14" s="46">
        <f>RCF!I$41</f>
        <v>20.478000000000002</v>
      </c>
    </row>
    <row r="15" spans="1:50" x14ac:dyDescent="0.2">
      <c r="A15" s="54" t="s">
        <v>15</v>
      </c>
      <c r="B15" s="55" t="s">
        <v>16</v>
      </c>
      <c r="C15" s="56">
        <v>9</v>
      </c>
      <c r="D15" s="47">
        <f t="shared" si="0"/>
        <v>393.1</v>
      </c>
      <c r="E15" s="46">
        <f>RCF!C$43</f>
        <v>43.679000000000002</v>
      </c>
      <c r="F15" s="143">
        <v>178.2</v>
      </c>
      <c r="G15" s="46">
        <f t="shared" si="4"/>
        <v>19.799999999999997</v>
      </c>
      <c r="H15" s="143">
        <f t="shared" si="5"/>
        <v>183.3</v>
      </c>
      <c r="I15" s="46">
        <f t="shared" si="4"/>
        <v>20.366666666666667</v>
      </c>
      <c r="J15" s="130">
        <f t="shared" si="1"/>
        <v>201.6</v>
      </c>
      <c r="K15" s="130">
        <f t="shared" si="1"/>
        <v>247.5</v>
      </c>
      <c r="L15" s="130">
        <f t="shared" si="1"/>
        <v>275</v>
      </c>
      <c r="M15" s="130">
        <f t="shared" si="1"/>
        <v>366.6</v>
      </c>
      <c r="N15" s="130">
        <f t="shared" si="1"/>
        <v>394.1</v>
      </c>
      <c r="O15" s="143">
        <v>180.2</v>
      </c>
      <c r="P15" s="46">
        <f t="shared" ref="P15" si="31">O15/$C15</f>
        <v>20.022222222222222</v>
      </c>
      <c r="Q15" s="130">
        <f t="shared" si="7"/>
        <v>234</v>
      </c>
      <c r="R15" s="130">
        <f t="shared" si="7"/>
        <v>270</v>
      </c>
      <c r="S15" s="145">
        <v>167.8</v>
      </c>
      <c r="T15" s="46">
        <f t="shared" ref="T15:V15" si="32">S15/$C15</f>
        <v>18.644444444444446</v>
      </c>
      <c r="U15" s="145">
        <f t="shared" si="9"/>
        <v>177</v>
      </c>
      <c r="V15" s="46">
        <f t="shared" si="32"/>
        <v>19.666666666666668</v>
      </c>
      <c r="W15" s="130">
        <f t="shared" si="10"/>
        <v>194.7</v>
      </c>
      <c r="X15" s="130">
        <f t="shared" si="2"/>
        <v>242.5</v>
      </c>
      <c r="Y15" s="130">
        <f t="shared" si="2"/>
        <v>286.7</v>
      </c>
      <c r="Z15" s="130">
        <f t="shared" si="2"/>
        <v>260.2</v>
      </c>
      <c r="AA15" s="130">
        <f t="shared" si="2"/>
        <v>384.1</v>
      </c>
      <c r="AB15" s="130">
        <f t="shared" si="2"/>
        <v>531</v>
      </c>
      <c r="AC15" s="47">
        <v>179.9</v>
      </c>
      <c r="AD15" s="46">
        <f t="shared" ref="AD15" si="33">AC15/$C15</f>
        <v>19.988888888888891</v>
      </c>
      <c r="AE15" s="131">
        <f t="shared" si="3"/>
        <v>296.8</v>
      </c>
      <c r="AF15" s="131">
        <f t="shared" si="3"/>
        <v>377.8</v>
      </c>
      <c r="AG15" s="131">
        <f t="shared" si="3"/>
        <v>539.70000000000005</v>
      </c>
      <c r="AH15" s="145">
        <v>181</v>
      </c>
      <c r="AI15" s="46">
        <f t="shared" ref="AI15" si="34">AH15/$C15</f>
        <v>20.111111111111111</v>
      </c>
      <c r="AJ15" s="145"/>
      <c r="AK15" s="46">
        <f t="shared" ref="AK15" si="35">AJ15/$C15</f>
        <v>0</v>
      </c>
      <c r="AL15" s="47">
        <f t="shared" si="14"/>
        <v>186.3</v>
      </c>
      <c r="AM15" s="46">
        <f>RCF!I$33</f>
        <v>20.709</v>
      </c>
      <c r="AN15" s="131">
        <f t="shared" si="15"/>
        <v>279.39999999999998</v>
      </c>
      <c r="AO15" s="47">
        <v>188.9</v>
      </c>
      <c r="AP15" s="46">
        <f t="shared" si="16"/>
        <v>20.988888888888891</v>
      </c>
      <c r="AQ15" s="131">
        <f t="shared" si="17"/>
        <v>226.6</v>
      </c>
      <c r="AR15" s="131">
        <f t="shared" si="17"/>
        <v>255</v>
      </c>
      <c r="AS15" s="47">
        <v>190.8</v>
      </c>
      <c r="AT15" s="46">
        <f t="shared" si="18"/>
        <v>21.200000000000003</v>
      </c>
      <c r="AU15" s="47">
        <v>186.7</v>
      </c>
      <c r="AV15" s="46">
        <f t="shared" si="19"/>
        <v>20.744444444444444</v>
      </c>
      <c r="AW15" s="47">
        <f t="shared" si="20"/>
        <v>184.3</v>
      </c>
      <c r="AX15" s="46">
        <f>RCF!I$41</f>
        <v>20.478000000000002</v>
      </c>
    </row>
    <row r="16" spans="1:50" x14ac:dyDescent="0.2">
      <c r="A16" s="54" t="s">
        <v>17</v>
      </c>
      <c r="B16" s="55" t="s">
        <v>18</v>
      </c>
      <c r="C16" s="56">
        <v>6</v>
      </c>
      <c r="D16" s="47">
        <f t="shared" si="0"/>
        <v>262.10000000000002</v>
      </c>
      <c r="E16" s="46">
        <f>RCF!C$43</f>
        <v>43.679000000000002</v>
      </c>
      <c r="F16" s="143">
        <v>118.9</v>
      </c>
      <c r="G16" s="46">
        <f t="shared" si="4"/>
        <v>19.816666666666666</v>
      </c>
      <c r="H16" s="143">
        <f t="shared" si="5"/>
        <v>122.3</v>
      </c>
      <c r="I16" s="46">
        <f t="shared" si="4"/>
        <v>20.383333333333333</v>
      </c>
      <c r="J16" s="130">
        <f t="shared" si="1"/>
        <v>134.5</v>
      </c>
      <c r="K16" s="130">
        <f t="shared" si="1"/>
        <v>165.1</v>
      </c>
      <c r="L16" s="130">
        <f t="shared" si="1"/>
        <v>183.5</v>
      </c>
      <c r="M16" s="130">
        <f t="shared" si="1"/>
        <v>244.6</v>
      </c>
      <c r="N16" s="130">
        <f t="shared" si="1"/>
        <v>262.89999999999998</v>
      </c>
      <c r="O16" s="236">
        <f>ROUNDDOWN($C16*P$11,1)</f>
        <v>120.2</v>
      </c>
      <c r="P16" s="46">
        <f t="shared" ref="P16" si="36">O16/$C16</f>
        <v>20.033333333333335</v>
      </c>
      <c r="Q16" s="130">
        <f t="shared" si="7"/>
        <v>156</v>
      </c>
      <c r="R16" s="130">
        <f t="shared" si="7"/>
        <v>180</v>
      </c>
      <c r="S16" s="145">
        <v>122.1</v>
      </c>
      <c r="T16" s="46">
        <f t="shared" ref="T16:V16" si="37">S16/$C16</f>
        <v>20.349999999999998</v>
      </c>
      <c r="U16" s="145">
        <f t="shared" si="9"/>
        <v>128.80000000000001</v>
      </c>
      <c r="V16" s="46">
        <f t="shared" si="37"/>
        <v>21.466666666666669</v>
      </c>
      <c r="W16" s="130">
        <f t="shared" si="10"/>
        <v>141.6</v>
      </c>
      <c r="X16" s="130">
        <f t="shared" si="2"/>
        <v>176.5</v>
      </c>
      <c r="Y16" s="130">
        <f t="shared" si="2"/>
        <v>208.7</v>
      </c>
      <c r="Z16" s="130">
        <f t="shared" si="2"/>
        <v>189.3</v>
      </c>
      <c r="AA16" s="130">
        <f t="shared" si="2"/>
        <v>279.5</v>
      </c>
      <c r="AB16" s="130">
        <f t="shared" si="2"/>
        <v>386.4</v>
      </c>
      <c r="AC16" s="236">
        <f>ROUNDDOWN($C16*AD$11,1)</f>
        <v>119.9</v>
      </c>
      <c r="AD16" s="46">
        <f t="shared" ref="AD16" si="38">AC16/$C16</f>
        <v>19.983333333333334</v>
      </c>
      <c r="AE16" s="131">
        <f t="shared" si="3"/>
        <v>197.8</v>
      </c>
      <c r="AF16" s="131">
        <f t="shared" si="3"/>
        <v>251.8</v>
      </c>
      <c r="AG16" s="131">
        <f t="shared" si="3"/>
        <v>359.7</v>
      </c>
      <c r="AH16" s="145">
        <v>120.8</v>
      </c>
      <c r="AI16" s="46">
        <f t="shared" ref="AI16" si="39">AH16/$C16</f>
        <v>20.133333333333333</v>
      </c>
      <c r="AJ16" s="145"/>
      <c r="AK16" s="46">
        <f t="shared" ref="AK16" si="40">AJ16/$C16</f>
        <v>0</v>
      </c>
      <c r="AL16" s="47">
        <f t="shared" si="14"/>
        <v>124.2</v>
      </c>
      <c r="AM16" s="46">
        <f>RCF!I$33</f>
        <v>20.709</v>
      </c>
      <c r="AN16" s="131">
        <f t="shared" si="15"/>
        <v>186.3</v>
      </c>
      <c r="AO16" s="236">
        <f>ROUNDDOWN($C16*AP$11,1)</f>
        <v>125.8</v>
      </c>
      <c r="AP16" s="46">
        <f t="shared" si="16"/>
        <v>20.966666666666665</v>
      </c>
      <c r="AQ16" s="131">
        <f t="shared" si="17"/>
        <v>150.9</v>
      </c>
      <c r="AR16" s="131">
        <f t="shared" si="17"/>
        <v>169.8</v>
      </c>
      <c r="AS16" s="47">
        <v>127.2</v>
      </c>
      <c r="AT16" s="46">
        <f t="shared" si="18"/>
        <v>21.2</v>
      </c>
      <c r="AU16" s="47">
        <v>124.49</v>
      </c>
      <c r="AV16" s="46">
        <f t="shared" si="19"/>
        <v>20.748333333333331</v>
      </c>
      <c r="AW16" s="47">
        <f t="shared" si="20"/>
        <v>122.8</v>
      </c>
      <c r="AX16" s="46">
        <f>RCF!I$41</f>
        <v>20.478000000000002</v>
      </c>
    </row>
    <row r="17" spans="1:50" x14ac:dyDescent="0.2">
      <c r="A17" s="54" t="s">
        <v>19</v>
      </c>
      <c r="B17" s="55" t="s">
        <v>20</v>
      </c>
      <c r="C17" s="56">
        <v>8</v>
      </c>
      <c r="D17" s="47">
        <f t="shared" si="0"/>
        <v>349.4</v>
      </c>
      <c r="E17" s="46">
        <f>RCF!C$43</f>
        <v>43.679000000000002</v>
      </c>
      <c r="F17" s="143">
        <v>158.19999999999999</v>
      </c>
      <c r="G17" s="46">
        <f t="shared" si="4"/>
        <v>19.774999999999999</v>
      </c>
      <c r="H17" s="143">
        <f t="shared" si="5"/>
        <v>162.80000000000001</v>
      </c>
      <c r="I17" s="46">
        <f t="shared" si="4"/>
        <v>20.350000000000001</v>
      </c>
      <c r="J17" s="130">
        <f t="shared" si="1"/>
        <v>179.1</v>
      </c>
      <c r="K17" s="130">
        <f t="shared" si="1"/>
        <v>219.8</v>
      </c>
      <c r="L17" s="130">
        <f t="shared" si="1"/>
        <v>244.2</v>
      </c>
      <c r="M17" s="130">
        <f t="shared" si="1"/>
        <v>325.60000000000002</v>
      </c>
      <c r="N17" s="130">
        <f t="shared" si="1"/>
        <v>350</v>
      </c>
      <c r="O17" s="236">
        <f>ROUNDDOWN($C17*P$11,1)</f>
        <v>160.19999999999999</v>
      </c>
      <c r="P17" s="46">
        <f t="shared" ref="P17" si="41">O17/$C17</f>
        <v>20.024999999999999</v>
      </c>
      <c r="Q17" s="130">
        <f t="shared" si="7"/>
        <v>208</v>
      </c>
      <c r="R17" s="130">
        <f t="shared" si="7"/>
        <v>240</v>
      </c>
      <c r="S17" s="145">
        <v>149.4</v>
      </c>
      <c r="T17" s="46">
        <f t="shared" ref="T17:V17" si="42">S17/$C17</f>
        <v>18.675000000000001</v>
      </c>
      <c r="U17" s="145">
        <f t="shared" si="9"/>
        <v>157.6</v>
      </c>
      <c r="V17" s="46">
        <f t="shared" si="42"/>
        <v>19.7</v>
      </c>
      <c r="W17" s="130">
        <f t="shared" si="10"/>
        <v>173.3</v>
      </c>
      <c r="X17" s="130">
        <f t="shared" si="2"/>
        <v>215.9</v>
      </c>
      <c r="Y17" s="130">
        <f t="shared" si="2"/>
        <v>255.3</v>
      </c>
      <c r="Z17" s="130">
        <f t="shared" si="2"/>
        <v>231.7</v>
      </c>
      <c r="AA17" s="130">
        <f t="shared" si="2"/>
        <v>342</v>
      </c>
      <c r="AB17" s="130">
        <f t="shared" si="2"/>
        <v>472.8</v>
      </c>
      <c r="AC17" s="236">
        <f>ROUNDDOWN($C17*AD$11,1)</f>
        <v>159.9</v>
      </c>
      <c r="AD17" s="46">
        <f t="shared" ref="AD17" si="43">AC17/$C17</f>
        <v>19.987500000000001</v>
      </c>
      <c r="AE17" s="131">
        <f t="shared" si="3"/>
        <v>263.8</v>
      </c>
      <c r="AF17" s="131">
        <f t="shared" si="3"/>
        <v>335.8</v>
      </c>
      <c r="AG17" s="131">
        <f t="shared" si="3"/>
        <v>479.7</v>
      </c>
      <c r="AH17" s="145">
        <v>161.1</v>
      </c>
      <c r="AI17" s="46">
        <f t="shared" ref="AI17" si="44">AH17/$C17</f>
        <v>20.137499999999999</v>
      </c>
      <c r="AJ17" s="145"/>
      <c r="AK17" s="46">
        <f t="shared" ref="AK17" si="45">AJ17/$C17</f>
        <v>0</v>
      </c>
      <c r="AL17" s="47">
        <f t="shared" si="14"/>
        <v>165.6</v>
      </c>
      <c r="AM17" s="46">
        <f>RCF!I$33</f>
        <v>20.709</v>
      </c>
      <c r="AN17" s="131">
        <f t="shared" si="15"/>
        <v>248.4</v>
      </c>
      <c r="AO17" s="236">
        <f>ROUNDDOWN($C17*AP$11,1)</f>
        <v>167.7</v>
      </c>
      <c r="AP17" s="46">
        <f t="shared" si="16"/>
        <v>20.962499999999999</v>
      </c>
      <c r="AQ17" s="131">
        <f t="shared" si="17"/>
        <v>201.2</v>
      </c>
      <c r="AR17" s="131">
        <f t="shared" si="17"/>
        <v>226.3</v>
      </c>
      <c r="AS17" s="47">
        <v>169.3</v>
      </c>
      <c r="AT17" s="46">
        <f t="shared" si="18"/>
        <v>21.162500000000001</v>
      </c>
      <c r="AU17" s="47">
        <v>165.89</v>
      </c>
      <c r="AV17" s="46">
        <f t="shared" si="19"/>
        <v>20.736249999999998</v>
      </c>
      <c r="AW17" s="47">
        <f t="shared" si="20"/>
        <v>163.80000000000001</v>
      </c>
      <c r="AX17" s="46">
        <f>RCF!I$41</f>
        <v>20.478000000000002</v>
      </c>
    </row>
    <row r="18" spans="1:50" x14ac:dyDescent="0.2">
      <c r="A18" s="54" t="s">
        <v>21</v>
      </c>
      <c r="B18" s="55" t="s">
        <v>22</v>
      </c>
      <c r="C18" s="56">
        <v>14</v>
      </c>
      <c r="D18" s="47">
        <f t="shared" si="0"/>
        <v>611.5</v>
      </c>
      <c r="E18" s="46">
        <f>RCF!C$43</f>
        <v>43.679000000000002</v>
      </c>
      <c r="F18" s="143">
        <v>277.2</v>
      </c>
      <c r="G18" s="46">
        <f t="shared" si="4"/>
        <v>19.8</v>
      </c>
      <c r="H18" s="143">
        <f t="shared" si="5"/>
        <v>285.2</v>
      </c>
      <c r="I18" s="46">
        <f t="shared" si="4"/>
        <v>20.37142857142857</v>
      </c>
      <c r="J18" s="130">
        <f t="shared" si="1"/>
        <v>313.7</v>
      </c>
      <c r="K18" s="130">
        <f t="shared" si="1"/>
        <v>385</v>
      </c>
      <c r="L18" s="130">
        <f t="shared" si="1"/>
        <v>427.8</v>
      </c>
      <c r="M18" s="130">
        <f t="shared" si="1"/>
        <v>570.4</v>
      </c>
      <c r="N18" s="130">
        <f t="shared" si="1"/>
        <v>613.20000000000005</v>
      </c>
      <c r="O18" s="236">
        <f>ROUNDDOWN($C18*P$11,1)</f>
        <v>280.39999999999998</v>
      </c>
      <c r="P18" s="46">
        <f t="shared" ref="P18" si="46">O18/$C18</f>
        <v>20.028571428571428</v>
      </c>
      <c r="Q18" s="130">
        <f t="shared" si="7"/>
        <v>364</v>
      </c>
      <c r="R18" s="130">
        <f t="shared" si="7"/>
        <v>420</v>
      </c>
      <c r="S18" s="145">
        <v>261.60000000000002</v>
      </c>
      <c r="T18" s="46">
        <f t="shared" ref="T18:V18" si="47">S18/$C18</f>
        <v>18.685714285714287</v>
      </c>
      <c r="U18" s="145">
        <f t="shared" si="9"/>
        <v>275.89999999999998</v>
      </c>
      <c r="V18" s="46">
        <f t="shared" si="47"/>
        <v>19.707142857142856</v>
      </c>
      <c r="W18" s="130">
        <f t="shared" si="10"/>
        <v>303.39999999999998</v>
      </c>
      <c r="X18" s="130">
        <f t="shared" si="2"/>
        <v>378</v>
      </c>
      <c r="Y18" s="130">
        <f t="shared" si="2"/>
        <v>447</v>
      </c>
      <c r="Z18" s="130">
        <f t="shared" si="2"/>
        <v>405.6</v>
      </c>
      <c r="AA18" s="130">
        <f t="shared" si="2"/>
        <v>598.70000000000005</v>
      </c>
      <c r="AB18" s="130">
        <f t="shared" si="2"/>
        <v>827.7</v>
      </c>
      <c r="AC18" s="236">
        <f>ROUNDDOWN($C18*AD$11,1)</f>
        <v>279.89999999999998</v>
      </c>
      <c r="AD18" s="46">
        <f t="shared" ref="AD18" si="48">AC18/$C18</f>
        <v>19.99285714285714</v>
      </c>
      <c r="AE18" s="131">
        <f t="shared" si="3"/>
        <v>461.8</v>
      </c>
      <c r="AF18" s="131">
        <f t="shared" si="3"/>
        <v>587.79999999999995</v>
      </c>
      <c r="AG18" s="131">
        <f t="shared" si="3"/>
        <v>839.7</v>
      </c>
      <c r="AH18" s="145">
        <v>281.7</v>
      </c>
      <c r="AI18" s="46">
        <f t="shared" ref="AI18" si="49">AH18/$C18</f>
        <v>20.12142857142857</v>
      </c>
      <c r="AJ18" s="145"/>
      <c r="AK18" s="46">
        <f t="shared" ref="AK18" si="50">AJ18/$C18</f>
        <v>0</v>
      </c>
      <c r="AL18" s="47">
        <f t="shared" si="14"/>
        <v>289.89999999999998</v>
      </c>
      <c r="AM18" s="46">
        <f>RCF!I$33</f>
        <v>20.709</v>
      </c>
      <c r="AN18" s="131">
        <f t="shared" si="15"/>
        <v>434.8</v>
      </c>
      <c r="AO18" s="236">
        <f>ROUNDDOWN($C18*AP$11,1)</f>
        <v>293.60000000000002</v>
      </c>
      <c r="AP18" s="46">
        <f t="shared" si="16"/>
        <v>20.971428571428572</v>
      </c>
      <c r="AQ18" s="131">
        <f t="shared" si="17"/>
        <v>352.3</v>
      </c>
      <c r="AR18" s="131">
        <f t="shared" si="17"/>
        <v>396.3</v>
      </c>
      <c r="AS18" s="47">
        <v>296.39999999999998</v>
      </c>
      <c r="AT18" s="46">
        <f t="shared" si="18"/>
        <v>21.171428571428571</v>
      </c>
      <c r="AU18" s="47">
        <v>290.49</v>
      </c>
      <c r="AV18" s="46">
        <f t="shared" si="19"/>
        <v>20.749285714285715</v>
      </c>
      <c r="AW18" s="47">
        <f t="shared" si="20"/>
        <v>286.60000000000002</v>
      </c>
      <c r="AX18" s="46">
        <f>RCF!I$41</f>
        <v>20.478000000000002</v>
      </c>
    </row>
    <row r="19" spans="1:50" s="59" customFormat="1" x14ac:dyDescent="0.2">
      <c r="A19" s="58" t="s">
        <v>23</v>
      </c>
      <c r="B19" s="55" t="s">
        <v>24</v>
      </c>
      <c r="C19" s="47"/>
      <c r="D19" s="47"/>
      <c r="E19" s="46">
        <v>0</v>
      </c>
      <c r="F19" s="143">
        <v>0</v>
      </c>
      <c r="G19" s="46">
        <v>0</v>
      </c>
      <c r="H19" s="143">
        <f t="shared" si="5"/>
        <v>0</v>
      </c>
      <c r="I19" s="46">
        <v>0</v>
      </c>
      <c r="J19" s="130">
        <f t="shared" si="1"/>
        <v>0</v>
      </c>
      <c r="K19" s="130">
        <f t="shared" si="1"/>
        <v>0</v>
      </c>
      <c r="L19" s="130">
        <f t="shared" si="1"/>
        <v>0</v>
      </c>
      <c r="M19" s="130">
        <f t="shared" si="1"/>
        <v>0</v>
      </c>
      <c r="N19" s="130">
        <f t="shared" si="1"/>
        <v>0</v>
      </c>
      <c r="O19" s="143">
        <v>0</v>
      </c>
      <c r="P19" s="46">
        <v>0</v>
      </c>
      <c r="Q19" s="130">
        <f t="shared" si="7"/>
        <v>0</v>
      </c>
      <c r="R19" s="130">
        <f t="shared" si="7"/>
        <v>0</v>
      </c>
      <c r="S19" s="145">
        <v>0</v>
      </c>
      <c r="T19" s="46">
        <v>0</v>
      </c>
      <c r="U19" s="145">
        <f t="shared" si="9"/>
        <v>0</v>
      </c>
      <c r="V19" s="46">
        <v>0</v>
      </c>
      <c r="W19" s="130">
        <f t="shared" si="10"/>
        <v>0</v>
      </c>
      <c r="X19" s="130"/>
      <c r="Y19" s="130"/>
      <c r="Z19" s="130"/>
      <c r="AA19" s="130">
        <f t="shared" ref="AA19:AB25" si="51">ROUND($C19*$V19*AA$6,1)</f>
        <v>0</v>
      </c>
      <c r="AB19" s="130">
        <f t="shared" si="51"/>
        <v>0</v>
      </c>
      <c r="AC19" s="47">
        <v>0</v>
      </c>
      <c r="AD19" s="46">
        <v>0</v>
      </c>
      <c r="AE19" s="131">
        <f t="shared" si="3"/>
        <v>0</v>
      </c>
      <c r="AF19" s="131">
        <f t="shared" si="3"/>
        <v>0</v>
      </c>
      <c r="AG19" s="131">
        <f t="shared" si="3"/>
        <v>0</v>
      </c>
      <c r="AH19" s="145">
        <v>0</v>
      </c>
      <c r="AI19" s="46">
        <v>0</v>
      </c>
      <c r="AJ19" s="145"/>
      <c r="AK19" s="46">
        <v>0</v>
      </c>
      <c r="AL19" s="47">
        <f t="shared" si="14"/>
        <v>0</v>
      </c>
      <c r="AM19" s="46">
        <v>0</v>
      </c>
      <c r="AN19" s="131">
        <f t="shared" si="15"/>
        <v>0</v>
      </c>
      <c r="AO19" s="47">
        <v>0</v>
      </c>
      <c r="AP19" s="46">
        <v>0</v>
      </c>
      <c r="AQ19" s="131">
        <f t="shared" si="17"/>
        <v>0</v>
      </c>
      <c r="AR19" s="131">
        <f t="shared" si="17"/>
        <v>0</v>
      </c>
      <c r="AS19" s="47">
        <v>0</v>
      </c>
      <c r="AT19" s="46">
        <v>0</v>
      </c>
      <c r="AU19" s="47">
        <v>0</v>
      </c>
      <c r="AV19" s="46">
        <v>0</v>
      </c>
      <c r="AW19" s="47">
        <f t="shared" si="20"/>
        <v>0</v>
      </c>
      <c r="AX19" s="46">
        <v>0</v>
      </c>
    </row>
    <row r="20" spans="1:50" x14ac:dyDescent="0.2">
      <c r="A20" s="54" t="s">
        <v>25</v>
      </c>
      <c r="B20" s="55" t="s">
        <v>26</v>
      </c>
      <c r="C20" s="56">
        <v>15</v>
      </c>
      <c r="D20" s="47">
        <f t="shared" ref="D20:D26" si="52">ROUND(E20*C20,1)</f>
        <v>655.20000000000005</v>
      </c>
      <c r="E20" s="46">
        <f>RCF!C$43</f>
        <v>43.679000000000002</v>
      </c>
      <c r="F20" s="143">
        <v>514.9</v>
      </c>
      <c r="G20" s="46">
        <f t="shared" si="4"/>
        <v>34.326666666666668</v>
      </c>
      <c r="H20" s="143">
        <f t="shared" si="5"/>
        <v>529.79999999999995</v>
      </c>
      <c r="I20" s="46">
        <f t="shared" si="4"/>
        <v>35.32</v>
      </c>
      <c r="J20" s="130">
        <f t="shared" si="1"/>
        <v>582.79999999999995</v>
      </c>
      <c r="K20" s="130">
        <f t="shared" si="1"/>
        <v>715.2</v>
      </c>
      <c r="L20" s="130">
        <f t="shared" si="1"/>
        <v>794.7</v>
      </c>
      <c r="M20" s="130">
        <f t="shared" si="1"/>
        <v>1059.5999999999999</v>
      </c>
      <c r="N20" s="130">
        <f t="shared" si="1"/>
        <v>1139.0999999999999</v>
      </c>
      <c r="O20" s="143">
        <v>520.9</v>
      </c>
      <c r="P20" s="46">
        <f t="shared" ref="P20" si="53">O20/$C20</f>
        <v>34.726666666666667</v>
      </c>
      <c r="Q20" s="130">
        <f t="shared" si="7"/>
        <v>677</v>
      </c>
      <c r="R20" s="130">
        <f t="shared" si="7"/>
        <v>781</v>
      </c>
      <c r="S20" s="145">
        <v>486.7</v>
      </c>
      <c r="T20" s="46">
        <f t="shared" ref="T20:V20" si="54">S20/$C20</f>
        <v>32.446666666666665</v>
      </c>
      <c r="U20" s="145">
        <f t="shared" si="9"/>
        <v>513.4</v>
      </c>
      <c r="V20" s="46">
        <f t="shared" si="54"/>
        <v>34.226666666666667</v>
      </c>
      <c r="W20" s="130">
        <f t="shared" si="10"/>
        <v>564.70000000000005</v>
      </c>
      <c r="X20" s="130">
        <f>ROUND($C20*$V20*X$6,1)</f>
        <v>703.4</v>
      </c>
      <c r="Y20" s="130">
        <v>0</v>
      </c>
      <c r="Z20" s="130">
        <f t="shared" ref="Z20:Z25" si="55">ROUND($C20*$V20*Z$6,1)</f>
        <v>754.7</v>
      </c>
      <c r="AA20" s="130">
        <f t="shared" si="51"/>
        <v>1114.0999999999999</v>
      </c>
      <c r="AB20" s="130">
        <f t="shared" si="51"/>
        <v>1540.2</v>
      </c>
      <c r="AC20" s="47">
        <v>519.79999999999995</v>
      </c>
      <c r="AD20" s="46">
        <f t="shared" ref="AD20" si="56">AC20/$C20</f>
        <v>34.653333333333329</v>
      </c>
      <c r="AE20" s="131">
        <f t="shared" si="3"/>
        <v>857.7</v>
      </c>
      <c r="AF20" s="131">
        <f t="shared" si="3"/>
        <v>1091.5999999999999</v>
      </c>
      <c r="AG20" s="131">
        <f t="shared" si="3"/>
        <v>1559.4</v>
      </c>
      <c r="AH20" s="145">
        <v>510</v>
      </c>
      <c r="AI20" s="46">
        <f t="shared" ref="AI20" si="57">AH20/$C20</f>
        <v>34</v>
      </c>
      <c r="AJ20" s="145"/>
      <c r="AK20" s="46">
        <f t="shared" ref="AK20" si="58">AJ20/$C20</f>
        <v>0</v>
      </c>
      <c r="AL20" s="47">
        <f t="shared" si="14"/>
        <v>310.60000000000002</v>
      </c>
      <c r="AM20" s="46">
        <f>RCF!I$33</f>
        <v>20.709</v>
      </c>
      <c r="AN20" s="131">
        <f t="shared" si="15"/>
        <v>465.9</v>
      </c>
      <c r="AO20" s="47">
        <v>545.5</v>
      </c>
      <c r="AP20" s="46">
        <f t="shared" ref="AP20:AP26" si="59">AO20/$C20</f>
        <v>36.366666666666667</v>
      </c>
      <c r="AQ20" s="131">
        <f t="shared" si="17"/>
        <v>654.6</v>
      </c>
      <c r="AR20" s="131">
        <f t="shared" si="17"/>
        <v>736.4</v>
      </c>
      <c r="AS20" s="47">
        <v>550.6</v>
      </c>
      <c r="AT20" s="46">
        <f t="shared" ref="AT20:AT26" si="60">AS20/$C20</f>
        <v>36.706666666666671</v>
      </c>
      <c r="AU20" s="47">
        <v>352.7</v>
      </c>
      <c r="AV20" s="46">
        <f t="shared" ref="AV20:AV26" si="61">AU20/$C20</f>
        <v>23.513333333333332</v>
      </c>
      <c r="AW20" s="47">
        <v>532.4</v>
      </c>
      <c r="AX20" s="46">
        <f t="shared" ref="AX20:AX25" si="62">AW20/$C20</f>
        <v>35.493333333333332</v>
      </c>
    </row>
    <row r="21" spans="1:50" x14ac:dyDescent="0.2">
      <c r="A21" s="54" t="s">
        <v>27</v>
      </c>
      <c r="B21" s="55" t="s">
        <v>26</v>
      </c>
      <c r="C21" s="56">
        <v>30</v>
      </c>
      <c r="D21" s="47">
        <f t="shared" si="52"/>
        <v>1310.4000000000001</v>
      </c>
      <c r="E21" s="46">
        <f>RCF!C$43</f>
        <v>43.679000000000002</v>
      </c>
      <c r="F21" s="143">
        <v>514.9</v>
      </c>
      <c r="G21" s="46">
        <f t="shared" si="4"/>
        <v>17.163333333333334</v>
      </c>
      <c r="H21" s="143">
        <f t="shared" si="5"/>
        <v>529.79999999999995</v>
      </c>
      <c r="I21" s="46">
        <f t="shared" si="4"/>
        <v>17.66</v>
      </c>
      <c r="J21" s="130">
        <f t="shared" ref="J21:N26" si="63">ROUND($C21*$I21*J$6,1)</f>
        <v>582.79999999999995</v>
      </c>
      <c r="K21" s="130">
        <f t="shared" si="63"/>
        <v>715.2</v>
      </c>
      <c r="L21" s="130">
        <f t="shared" si="63"/>
        <v>794.7</v>
      </c>
      <c r="M21" s="130">
        <f t="shared" si="63"/>
        <v>1059.5999999999999</v>
      </c>
      <c r="N21" s="130">
        <f t="shared" si="63"/>
        <v>1139.0999999999999</v>
      </c>
      <c r="O21" s="143">
        <v>520.9</v>
      </c>
      <c r="P21" s="46">
        <f t="shared" ref="P21" si="64">O21/$C21</f>
        <v>17.363333333333333</v>
      </c>
      <c r="Q21" s="130">
        <f t="shared" si="7"/>
        <v>677</v>
      </c>
      <c r="R21" s="130">
        <f t="shared" si="7"/>
        <v>781</v>
      </c>
      <c r="S21" s="145">
        <v>486.7</v>
      </c>
      <c r="T21" s="46">
        <f t="shared" ref="T21:V21" si="65">S21/$C21</f>
        <v>16.223333333333333</v>
      </c>
      <c r="U21" s="145">
        <f t="shared" si="9"/>
        <v>513.4</v>
      </c>
      <c r="V21" s="46">
        <f t="shared" si="65"/>
        <v>17.113333333333333</v>
      </c>
      <c r="W21" s="130">
        <f t="shared" si="10"/>
        <v>564.70000000000005</v>
      </c>
      <c r="X21" s="130">
        <f>ROUND($C21*$V21*X$6,1)</f>
        <v>703.4</v>
      </c>
      <c r="Y21" s="130">
        <v>0</v>
      </c>
      <c r="Z21" s="130">
        <f t="shared" si="55"/>
        <v>754.7</v>
      </c>
      <c r="AA21" s="130">
        <f t="shared" si="51"/>
        <v>1114.0999999999999</v>
      </c>
      <c r="AB21" s="130">
        <f t="shared" si="51"/>
        <v>1540.2</v>
      </c>
      <c r="AC21" s="47">
        <v>519.79999999999995</v>
      </c>
      <c r="AD21" s="46">
        <f t="shared" ref="AD21" si="66">AC21/$C21</f>
        <v>17.326666666666664</v>
      </c>
      <c r="AE21" s="131">
        <f t="shared" si="3"/>
        <v>857.7</v>
      </c>
      <c r="AF21" s="131">
        <f t="shared" si="3"/>
        <v>1091.5999999999999</v>
      </c>
      <c r="AG21" s="131">
        <f t="shared" si="3"/>
        <v>1559.4</v>
      </c>
      <c r="AH21" s="145">
        <v>510</v>
      </c>
      <c r="AI21" s="46">
        <f t="shared" ref="AI21" si="67">AH21/$C21</f>
        <v>17</v>
      </c>
      <c r="AJ21" s="145"/>
      <c r="AK21" s="46">
        <f t="shared" ref="AK21" si="68">AJ21/$C21</f>
        <v>0</v>
      </c>
      <c r="AL21" s="47">
        <f t="shared" si="14"/>
        <v>621.20000000000005</v>
      </c>
      <c r="AM21" s="46">
        <f>RCF!I$33</f>
        <v>20.709</v>
      </c>
      <c r="AN21" s="131">
        <f t="shared" si="15"/>
        <v>931.8</v>
      </c>
      <c r="AO21" s="47">
        <v>545.5</v>
      </c>
      <c r="AP21" s="46">
        <f t="shared" si="59"/>
        <v>18.183333333333334</v>
      </c>
      <c r="AQ21" s="131">
        <f t="shared" si="17"/>
        <v>654.6</v>
      </c>
      <c r="AR21" s="131">
        <f t="shared" si="17"/>
        <v>736.4</v>
      </c>
      <c r="AS21" s="47">
        <v>550.6</v>
      </c>
      <c r="AT21" s="46">
        <f t="shared" si="60"/>
        <v>18.353333333333335</v>
      </c>
      <c r="AU21" s="47">
        <v>352.7</v>
      </c>
      <c r="AV21" s="46">
        <f t="shared" si="61"/>
        <v>11.756666666666666</v>
      </c>
      <c r="AW21" s="47">
        <v>532.4</v>
      </c>
      <c r="AX21" s="46">
        <f t="shared" si="62"/>
        <v>17.746666666666666</v>
      </c>
    </row>
    <row r="22" spans="1:50" x14ac:dyDescent="0.2">
      <c r="A22" s="54" t="s">
        <v>28</v>
      </c>
      <c r="B22" s="55" t="s">
        <v>26</v>
      </c>
      <c r="C22" s="56">
        <v>45</v>
      </c>
      <c r="D22" s="47">
        <f t="shared" si="52"/>
        <v>1965.6</v>
      </c>
      <c r="E22" s="46">
        <f>RCF!C$43</f>
        <v>43.679000000000002</v>
      </c>
      <c r="F22" s="143">
        <v>514.9</v>
      </c>
      <c r="G22" s="46">
        <f t="shared" si="4"/>
        <v>11.442222222222222</v>
      </c>
      <c r="H22" s="143">
        <f t="shared" si="5"/>
        <v>529.79999999999995</v>
      </c>
      <c r="I22" s="46">
        <f t="shared" si="4"/>
        <v>11.773333333333332</v>
      </c>
      <c r="J22" s="130">
        <f t="shared" si="63"/>
        <v>582.79999999999995</v>
      </c>
      <c r="K22" s="130">
        <f t="shared" si="63"/>
        <v>715.2</v>
      </c>
      <c r="L22" s="130">
        <f t="shared" si="63"/>
        <v>794.7</v>
      </c>
      <c r="M22" s="130">
        <f t="shared" si="63"/>
        <v>1059.5999999999999</v>
      </c>
      <c r="N22" s="130">
        <f t="shared" si="63"/>
        <v>1139.0999999999999</v>
      </c>
      <c r="O22" s="143">
        <v>520.9</v>
      </c>
      <c r="P22" s="46">
        <f t="shared" ref="P22" si="69">O22/$C22</f>
        <v>11.575555555555555</v>
      </c>
      <c r="Q22" s="130">
        <f t="shared" si="7"/>
        <v>677</v>
      </c>
      <c r="R22" s="130">
        <f t="shared" si="7"/>
        <v>781</v>
      </c>
      <c r="S22" s="145">
        <v>486.7</v>
      </c>
      <c r="T22" s="46">
        <f t="shared" ref="T22:V22" si="70">S22/$C22</f>
        <v>10.815555555555555</v>
      </c>
      <c r="U22" s="145">
        <f t="shared" si="9"/>
        <v>513.4</v>
      </c>
      <c r="V22" s="46">
        <f t="shared" si="70"/>
        <v>11.408888888888889</v>
      </c>
      <c r="W22" s="130">
        <f t="shared" si="10"/>
        <v>564.70000000000005</v>
      </c>
      <c r="X22" s="130">
        <f>ROUND($C22*$V22*X$6,1)</f>
        <v>703.4</v>
      </c>
      <c r="Y22" s="130">
        <v>0</v>
      </c>
      <c r="Z22" s="130">
        <f t="shared" si="55"/>
        <v>754.7</v>
      </c>
      <c r="AA22" s="130">
        <f t="shared" si="51"/>
        <v>1114.0999999999999</v>
      </c>
      <c r="AB22" s="130">
        <f t="shared" si="51"/>
        <v>1540.2</v>
      </c>
      <c r="AC22" s="47">
        <v>519.79999999999995</v>
      </c>
      <c r="AD22" s="46">
        <f t="shared" ref="AD22" si="71">AC22/$C22</f>
        <v>11.55111111111111</v>
      </c>
      <c r="AE22" s="131">
        <f t="shared" si="3"/>
        <v>857.7</v>
      </c>
      <c r="AF22" s="131">
        <f t="shared" si="3"/>
        <v>1091.5999999999999</v>
      </c>
      <c r="AG22" s="131">
        <f t="shared" si="3"/>
        <v>1559.4</v>
      </c>
      <c r="AH22" s="145">
        <v>510</v>
      </c>
      <c r="AI22" s="46">
        <f t="shared" ref="AI22" si="72">AH22/$C22</f>
        <v>11.333333333333334</v>
      </c>
      <c r="AJ22" s="145"/>
      <c r="AK22" s="46">
        <f t="shared" ref="AK22" si="73">AJ22/$C22</f>
        <v>0</v>
      </c>
      <c r="AL22" s="47">
        <f t="shared" si="14"/>
        <v>931.9</v>
      </c>
      <c r="AM22" s="46">
        <f>RCF!I$33</f>
        <v>20.709</v>
      </c>
      <c r="AN22" s="131">
        <f t="shared" si="15"/>
        <v>1397.8</v>
      </c>
      <c r="AO22" s="47">
        <v>545.5</v>
      </c>
      <c r="AP22" s="46">
        <f t="shared" si="59"/>
        <v>12.122222222222222</v>
      </c>
      <c r="AQ22" s="131">
        <f t="shared" si="17"/>
        <v>654.6</v>
      </c>
      <c r="AR22" s="131">
        <f t="shared" si="17"/>
        <v>736.4</v>
      </c>
      <c r="AS22" s="47">
        <v>550.6</v>
      </c>
      <c r="AT22" s="46">
        <f t="shared" si="60"/>
        <v>12.235555555555557</v>
      </c>
      <c r="AU22" s="47">
        <v>352.7</v>
      </c>
      <c r="AV22" s="46">
        <f t="shared" si="61"/>
        <v>7.8377777777777773</v>
      </c>
      <c r="AW22" s="47">
        <v>532.4</v>
      </c>
      <c r="AX22" s="46">
        <f t="shared" si="62"/>
        <v>11.831111111111111</v>
      </c>
    </row>
    <row r="23" spans="1:50" x14ac:dyDescent="0.2">
      <c r="A23" s="54" t="s">
        <v>29</v>
      </c>
      <c r="B23" s="55" t="s">
        <v>30</v>
      </c>
      <c r="C23" s="56">
        <v>15</v>
      </c>
      <c r="D23" s="47">
        <f t="shared" si="52"/>
        <v>655.20000000000005</v>
      </c>
      <c r="E23" s="46">
        <f>RCF!C$43</f>
        <v>43.679000000000002</v>
      </c>
      <c r="F23" s="143">
        <v>514.9</v>
      </c>
      <c r="G23" s="46">
        <f t="shared" si="4"/>
        <v>34.326666666666668</v>
      </c>
      <c r="H23" s="143">
        <f t="shared" si="5"/>
        <v>529.79999999999995</v>
      </c>
      <c r="I23" s="46">
        <f t="shared" si="4"/>
        <v>35.32</v>
      </c>
      <c r="J23" s="130">
        <f t="shared" si="63"/>
        <v>582.79999999999995</v>
      </c>
      <c r="K23" s="130">
        <f t="shared" si="63"/>
        <v>715.2</v>
      </c>
      <c r="L23" s="130">
        <f t="shared" si="63"/>
        <v>794.7</v>
      </c>
      <c r="M23" s="130">
        <f t="shared" si="63"/>
        <v>1059.5999999999999</v>
      </c>
      <c r="N23" s="130">
        <f t="shared" si="63"/>
        <v>1139.0999999999999</v>
      </c>
      <c r="O23" s="143">
        <v>520.9</v>
      </c>
      <c r="P23" s="46">
        <f t="shared" ref="P23" si="74">O23/$C23</f>
        <v>34.726666666666667</v>
      </c>
      <c r="Q23" s="130">
        <f t="shared" si="7"/>
        <v>677</v>
      </c>
      <c r="R23" s="130">
        <f t="shared" si="7"/>
        <v>781</v>
      </c>
      <c r="S23" s="145">
        <v>513.6</v>
      </c>
      <c r="T23" s="46">
        <f t="shared" ref="T23:V23" si="75">S23/$C23</f>
        <v>34.24</v>
      </c>
      <c r="U23" s="145">
        <f t="shared" si="9"/>
        <v>541.79999999999995</v>
      </c>
      <c r="V23" s="46">
        <f t="shared" si="75"/>
        <v>36.119999999999997</v>
      </c>
      <c r="W23" s="130">
        <f t="shared" si="10"/>
        <v>595.9</v>
      </c>
      <c r="X23" s="130">
        <v>0</v>
      </c>
      <c r="Y23" s="130">
        <f>ROUND($C23*$V23*Y$6,1)</f>
        <v>877.7</v>
      </c>
      <c r="Z23" s="130">
        <f t="shared" si="55"/>
        <v>796.4</v>
      </c>
      <c r="AA23" s="130">
        <f t="shared" si="51"/>
        <v>1175.7</v>
      </c>
      <c r="AB23" s="130">
        <f t="shared" si="51"/>
        <v>1625.4</v>
      </c>
      <c r="AC23" s="47">
        <v>519.79999999999995</v>
      </c>
      <c r="AD23" s="46">
        <f t="shared" ref="AD23" si="76">AC23/$C23</f>
        <v>34.653333333333329</v>
      </c>
      <c r="AE23" s="131">
        <f t="shared" si="3"/>
        <v>857.7</v>
      </c>
      <c r="AF23" s="131">
        <f t="shared" si="3"/>
        <v>1091.5999999999999</v>
      </c>
      <c r="AG23" s="131">
        <f t="shared" si="3"/>
        <v>1559.4</v>
      </c>
      <c r="AH23" s="145">
        <v>510</v>
      </c>
      <c r="AI23" s="46">
        <f t="shared" ref="AI23" si="77">AH23/$C23</f>
        <v>34</v>
      </c>
      <c r="AJ23" s="145"/>
      <c r="AK23" s="46">
        <f t="shared" ref="AK23" si="78">AJ23/$C23</f>
        <v>0</v>
      </c>
      <c r="AL23" s="47">
        <f t="shared" si="14"/>
        <v>310.60000000000002</v>
      </c>
      <c r="AM23" s="46">
        <f>RCF!I$33</f>
        <v>20.709</v>
      </c>
      <c r="AN23" s="131">
        <f t="shared" si="15"/>
        <v>465.9</v>
      </c>
      <c r="AO23" s="47">
        <v>545.5</v>
      </c>
      <c r="AP23" s="46">
        <f t="shared" si="59"/>
        <v>36.366666666666667</v>
      </c>
      <c r="AQ23" s="131">
        <f t="shared" si="17"/>
        <v>654.6</v>
      </c>
      <c r="AR23" s="131">
        <f t="shared" si="17"/>
        <v>736.4</v>
      </c>
      <c r="AS23" s="47">
        <v>603.1</v>
      </c>
      <c r="AT23" s="46">
        <f t="shared" si="60"/>
        <v>40.206666666666671</v>
      </c>
      <c r="AU23" s="47">
        <v>352.7</v>
      </c>
      <c r="AV23" s="46">
        <f t="shared" si="61"/>
        <v>23.513333333333332</v>
      </c>
      <c r="AW23" s="47">
        <v>532.4</v>
      </c>
      <c r="AX23" s="46">
        <f t="shared" si="62"/>
        <v>35.493333333333332</v>
      </c>
    </row>
    <row r="24" spans="1:50" x14ac:dyDescent="0.2">
      <c r="A24" s="54" t="s">
        <v>31</v>
      </c>
      <c r="B24" s="55" t="s">
        <v>30</v>
      </c>
      <c r="C24" s="56">
        <v>30</v>
      </c>
      <c r="D24" s="47">
        <f t="shared" si="52"/>
        <v>1310.4000000000001</v>
      </c>
      <c r="E24" s="46">
        <f>RCF!C$43</f>
        <v>43.679000000000002</v>
      </c>
      <c r="F24" s="143">
        <v>514.9</v>
      </c>
      <c r="G24" s="46">
        <f t="shared" si="4"/>
        <v>17.163333333333334</v>
      </c>
      <c r="H24" s="143">
        <f t="shared" si="5"/>
        <v>529.79999999999995</v>
      </c>
      <c r="I24" s="46">
        <f t="shared" si="4"/>
        <v>17.66</v>
      </c>
      <c r="J24" s="130">
        <f t="shared" si="63"/>
        <v>582.79999999999995</v>
      </c>
      <c r="K24" s="130">
        <f t="shared" si="63"/>
        <v>715.2</v>
      </c>
      <c r="L24" s="130">
        <f t="shared" si="63"/>
        <v>794.7</v>
      </c>
      <c r="M24" s="130">
        <f t="shared" si="63"/>
        <v>1059.5999999999999</v>
      </c>
      <c r="N24" s="130">
        <f t="shared" si="63"/>
        <v>1139.0999999999999</v>
      </c>
      <c r="O24" s="143">
        <v>520.9</v>
      </c>
      <c r="P24" s="46">
        <f t="shared" ref="P24" si="79">O24/$C24</f>
        <v>17.363333333333333</v>
      </c>
      <c r="Q24" s="130">
        <f t="shared" si="7"/>
        <v>677</v>
      </c>
      <c r="R24" s="130">
        <f t="shared" si="7"/>
        <v>781</v>
      </c>
      <c r="S24" s="145">
        <v>513.6</v>
      </c>
      <c r="T24" s="46">
        <f t="shared" ref="T24:V24" si="80">S24/$C24</f>
        <v>17.12</v>
      </c>
      <c r="U24" s="145">
        <f t="shared" si="9"/>
        <v>541.79999999999995</v>
      </c>
      <c r="V24" s="46">
        <f t="shared" si="80"/>
        <v>18.059999999999999</v>
      </c>
      <c r="W24" s="130">
        <f t="shared" si="10"/>
        <v>595.9</v>
      </c>
      <c r="X24" s="130">
        <v>0</v>
      </c>
      <c r="Y24" s="130">
        <f>ROUND($C24*$V24*Y$6,1)</f>
        <v>877.7</v>
      </c>
      <c r="Z24" s="130">
        <f t="shared" si="55"/>
        <v>796.4</v>
      </c>
      <c r="AA24" s="130">
        <f t="shared" si="51"/>
        <v>1175.7</v>
      </c>
      <c r="AB24" s="130">
        <f t="shared" si="51"/>
        <v>1625.4</v>
      </c>
      <c r="AC24" s="47">
        <v>519.79999999999995</v>
      </c>
      <c r="AD24" s="46">
        <f t="shared" ref="AD24" si="81">AC24/$C24</f>
        <v>17.326666666666664</v>
      </c>
      <c r="AE24" s="131">
        <f t="shared" si="3"/>
        <v>857.7</v>
      </c>
      <c r="AF24" s="131">
        <f t="shared" si="3"/>
        <v>1091.5999999999999</v>
      </c>
      <c r="AG24" s="131">
        <f t="shared" si="3"/>
        <v>1559.4</v>
      </c>
      <c r="AH24" s="145">
        <v>510</v>
      </c>
      <c r="AI24" s="46">
        <f t="shared" ref="AI24" si="82">AH24/$C24</f>
        <v>17</v>
      </c>
      <c r="AJ24" s="145"/>
      <c r="AK24" s="46">
        <f t="shared" ref="AK24" si="83">AJ24/$C24</f>
        <v>0</v>
      </c>
      <c r="AL24" s="47">
        <f t="shared" si="14"/>
        <v>621.20000000000005</v>
      </c>
      <c r="AM24" s="46">
        <f>RCF!I$33</f>
        <v>20.709</v>
      </c>
      <c r="AN24" s="131">
        <f t="shared" si="15"/>
        <v>931.8</v>
      </c>
      <c r="AO24" s="47">
        <v>545.5</v>
      </c>
      <c r="AP24" s="46">
        <f t="shared" si="59"/>
        <v>18.183333333333334</v>
      </c>
      <c r="AQ24" s="131">
        <f t="shared" si="17"/>
        <v>654.6</v>
      </c>
      <c r="AR24" s="131">
        <f t="shared" si="17"/>
        <v>736.4</v>
      </c>
      <c r="AS24" s="47">
        <v>603.1</v>
      </c>
      <c r="AT24" s="46">
        <f t="shared" si="60"/>
        <v>20.103333333333335</v>
      </c>
      <c r="AU24" s="47">
        <v>352.7</v>
      </c>
      <c r="AV24" s="46">
        <f t="shared" si="61"/>
        <v>11.756666666666666</v>
      </c>
      <c r="AW24" s="47">
        <v>532.4</v>
      </c>
      <c r="AX24" s="46">
        <f t="shared" si="62"/>
        <v>17.746666666666666</v>
      </c>
    </row>
    <row r="25" spans="1:50" x14ac:dyDescent="0.2">
      <c r="A25" s="54" t="s">
        <v>32</v>
      </c>
      <c r="B25" s="55" t="s">
        <v>30</v>
      </c>
      <c r="C25" s="56">
        <v>45</v>
      </c>
      <c r="D25" s="47">
        <f t="shared" si="52"/>
        <v>1965.6</v>
      </c>
      <c r="E25" s="46">
        <f>RCF!C$43</f>
        <v>43.679000000000002</v>
      </c>
      <c r="F25" s="143">
        <v>514.9</v>
      </c>
      <c r="G25" s="46">
        <f t="shared" si="4"/>
        <v>11.442222222222222</v>
      </c>
      <c r="H25" s="143">
        <f t="shared" si="5"/>
        <v>529.79999999999995</v>
      </c>
      <c r="I25" s="46">
        <f t="shared" si="4"/>
        <v>11.773333333333332</v>
      </c>
      <c r="J25" s="130">
        <f t="shared" si="63"/>
        <v>582.79999999999995</v>
      </c>
      <c r="K25" s="130">
        <f t="shared" si="63"/>
        <v>715.2</v>
      </c>
      <c r="L25" s="130">
        <f t="shared" si="63"/>
        <v>794.7</v>
      </c>
      <c r="M25" s="130">
        <f t="shared" si="63"/>
        <v>1059.5999999999999</v>
      </c>
      <c r="N25" s="130">
        <f t="shared" si="63"/>
        <v>1139.0999999999999</v>
      </c>
      <c r="O25" s="143">
        <v>520.9</v>
      </c>
      <c r="P25" s="46">
        <f t="shared" ref="P25" si="84">O25/$C25</f>
        <v>11.575555555555555</v>
      </c>
      <c r="Q25" s="130">
        <f t="shared" si="7"/>
        <v>677</v>
      </c>
      <c r="R25" s="130">
        <f t="shared" si="7"/>
        <v>781</v>
      </c>
      <c r="S25" s="145">
        <v>513.6</v>
      </c>
      <c r="T25" s="46">
        <f t="shared" ref="T25:V25" si="85">S25/$C25</f>
        <v>11.413333333333334</v>
      </c>
      <c r="U25" s="145">
        <f t="shared" si="9"/>
        <v>541.79999999999995</v>
      </c>
      <c r="V25" s="46">
        <f t="shared" si="85"/>
        <v>12.04</v>
      </c>
      <c r="W25" s="130">
        <f t="shared" si="10"/>
        <v>595.9</v>
      </c>
      <c r="X25" s="130">
        <v>0</v>
      </c>
      <c r="Y25" s="130">
        <f>ROUND($C25*$V25*Y$6,1)</f>
        <v>877.7</v>
      </c>
      <c r="Z25" s="130">
        <f t="shared" si="55"/>
        <v>796.4</v>
      </c>
      <c r="AA25" s="130">
        <f t="shared" si="51"/>
        <v>1175.7</v>
      </c>
      <c r="AB25" s="130">
        <f t="shared" si="51"/>
        <v>1625.4</v>
      </c>
      <c r="AC25" s="47">
        <v>519.79999999999995</v>
      </c>
      <c r="AD25" s="46">
        <f t="shared" ref="AD25" si="86">AC25/$C25</f>
        <v>11.55111111111111</v>
      </c>
      <c r="AE25" s="131">
        <f t="shared" si="3"/>
        <v>857.7</v>
      </c>
      <c r="AF25" s="131">
        <f t="shared" si="3"/>
        <v>1091.5999999999999</v>
      </c>
      <c r="AG25" s="131">
        <f t="shared" si="3"/>
        <v>1559.4</v>
      </c>
      <c r="AH25" s="145">
        <v>510</v>
      </c>
      <c r="AI25" s="46">
        <f t="shared" ref="AI25" si="87">AH25/$C25</f>
        <v>11.333333333333334</v>
      </c>
      <c r="AJ25" s="145"/>
      <c r="AK25" s="46">
        <f t="shared" ref="AK25" si="88">AJ25/$C25</f>
        <v>0</v>
      </c>
      <c r="AL25" s="47">
        <f t="shared" si="14"/>
        <v>931.9</v>
      </c>
      <c r="AM25" s="46">
        <f>RCF!I$33</f>
        <v>20.709</v>
      </c>
      <c r="AN25" s="131">
        <f t="shared" si="15"/>
        <v>1397.8</v>
      </c>
      <c r="AO25" s="47">
        <v>545.5</v>
      </c>
      <c r="AP25" s="46">
        <f t="shared" si="59"/>
        <v>12.122222222222222</v>
      </c>
      <c r="AQ25" s="131">
        <f t="shared" si="17"/>
        <v>654.6</v>
      </c>
      <c r="AR25" s="131">
        <f t="shared" si="17"/>
        <v>736.4</v>
      </c>
      <c r="AS25" s="47">
        <v>603.1</v>
      </c>
      <c r="AT25" s="46">
        <f t="shared" si="60"/>
        <v>13.402222222222223</v>
      </c>
      <c r="AU25" s="47">
        <v>352.7</v>
      </c>
      <c r="AV25" s="46">
        <f t="shared" si="61"/>
        <v>7.8377777777777773</v>
      </c>
      <c r="AW25" s="47">
        <v>532.4</v>
      </c>
      <c r="AX25" s="46">
        <f t="shared" si="62"/>
        <v>11.831111111111111</v>
      </c>
    </row>
    <row r="26" spans="1:50" x14ac:dyDescent="0.2">
      <c r="A26" s="54" t="s">
        <v>33</v>
      </c>
      <c r="B26" s="60" t="s">
        <v>34</v>
      </c>
      <c r="C26" s="56">
        <v>21.43</v>
      </c>
      <c r="D26" s="47">
        <f t="shared" si="52"/>
        <v>936</v>
      </c>
      <c r="E26" s="46">
        <f>RCF!C$43</f>
        <v>43.679000000000002</v>
      </c>
      <c r="F26" s="143">
        <v>424.6</v>
      </c>
      <c r="G26" s="46">
        <f t="shared" si="4"/>
        <v>19.813345776948204</v>
      </c>
      <c r="H26" s="143">
        <f t="shared" si="5"/>
        <v>436.9</v>
      </c>
      <c r="I26" s="46">
        <f t="shared" si="4"/>
        <v>20.387307512832479</v>
      </c>
      <c r="J26" s="130">
        <f t="shared" si="63"/>
        <v>480.6</v>
      </c>
      <c r="K26" s="130">
        <f t="shared" si="63"/>
        <v>589.79999999999995</v>
      </c>
      <c r="L26" s="130">
        <f t="shared" si="63"/>
        <v>655.4</v>
      </c>
      <c r="M26" s="130">
        <f t="shared" si="63"/>
        <v>873.8</v>
      </c>
      <c r="N26" s="130">
        <f t="shared" si="63"/>
        <v>939.3</v>
      </c>
      <c r="O26" s="143">
        <v>429.4</v>
      </c>
      <c r="P26" s="46">
        <f t="shared" ref="P26" si="89">O26/$C26</f>
        <v>20.037330844610359</v>
      </c>
      <c r="Q26" s="130">
        <f t="shared" si="7"/>
        <v>558</v>
      </c>
      <c r="R26" s="130">
        <f t="shared" si="7"/>
        <v>644</v>
      </c>
      <c r="S26" s="145">
        <v>400.3</v>
      </c>
      <c r="T26" s="46">
        <f t="shared" ref="T26:V26" si="90">S26/$C26</f>
        <v>18.679421371908539</v>
      </c>
      <c r="U26" s="130">
        <f>S26</f>
        <v>400.3</v>
      </c>
      <c r="V26" s="46">
        <f t="shared" si="90"/>
        <v>18.679421371908539</v>
      </c>
      <c r="W26" s="130">
        <f>U26</f>
        <v>400.3</v>
      </c>
      <c r="X26" s="130">
        <f>U26</f>
        <v>400.3</v>
      </c>
      <c r="Y26" s="130">
        <f>X26</f>
        <v>400.3</v>
      </c>
      <c r="Z26" s="130">
        <f t="shared" ref="Z26:AB26" si="91">Y26</f>
        <v>400.3</v>
      </c>
      <c r="AA26" s="130">
        <f t="shared" si="91"/>
        <v>400.3</v>
      </c>
      <c r="AB26" s="130">
        <f t="shared" si="91"/>
        <v>400.3</v>
      </c>
      <c r="AC26" s="47">
        <v>428.6</v>
      </c>
      <c r="AD26" s="46">
        <f t="shared" ref="AD26" si="92">AC26/$C26</f>
        <v>20</v>
      </c>
      <c r="AE26" s="131">
        <f t="shared" si="3"/>
        <v>707.2</v>
      </c>
      <c r="AF26" s="131">
        <f t="shared" si="3"/>
        <v>900.1</v>
      </c>
      <c r="AG26" s="131">
        <f t="shared" si="3"/>
        <v>1285.8</v>
      </c>
      <c r="AH26" s="145">
        <v>379.6</v>
      </c>
      <c r="AI26" s="46">
        <f t="shared" ref="AI26" si="93">AH26/$C26</f>
        <v>17.713485767615495</v>
      </c>
      <c r="AJ26" s="145"/>
      <c r="AK26" s="46">
        <f t="shared" ref="AK26" si="94">AJ26/$C26</f>
        <v>0</v>
      </c>
      <c r="AL26" s="47">
        <f t="shared" si="14"/>
        <v>443.7</v>
      </c>
      <c r="AM26" s="46">
        <f>RCF!I$33</f>
        <v>20.709</v>
      </c>
      <c r="AN26" s="131">
        <f t="shared" si="15"/>
        <v>665.5</v>
      </c>
      <c r="AO26" s="47">
        <v>449.7</v>
      </c>
      <c r="AP26" s="46">
        <f t="shared" si="59"/>
        <v>20.984601026598227</v>
      </c>
      <c r="AQ26" s="131">
        <f t="shared" si="17"/>
        <v>539.6</v>
      </c>
      <c r="AR26" s="131">
        <f t="shared" si="17"/>
        <v>607</v>
      </c>
      <c r="AS26" s="236">
        <f>ROUNDDOWN($C26*AT$11,1)</f>
        <v>453.8</v>
      </c>
      <c r="AT26" s="46">
        <f t="shared" si="60"/>
        <v>21.175921605226318</v>
      </c>
      <c r="AU26" s="47">
        <v>444.6</v>
      </c>
      <c r="AV26" s="46">
        <f t="shared" si="61"/>
        <v>20.746616892207186</v>
      </c>
      <c r="AW26" s="47">
        <f>ROUNDDOWN(C26*AX26,1)</f>
        <v>438.8</v>
      </c>
      <c r="AX26" s="46">
        <f>RCF!I$41</f>
        <v>20.478000000000002</v>
      </c>
    </row>
    <row r="27" spans="1:50" x14ac:dyDescent="0.2">
      <c r="A27" s="61"/>
      <c r="B27" s="62"/>
      <c r="C27" s="63"/>
      <c r="D27" s="63"/>
      <c r="E27" s="64"/>
      <c r="F27" s="63"/>
      <c r="G27" s="64"/>
      <c r="H27" s="63"/>
      <c r="I27" s="64"/>
      <c r="J27" s="132"/>
      <c r="K27" s="132"/>
      <c r="L27" s="132"/>
      <c r="M27" s="132"/>
      <c r="N27" s="132"/>
      <c r="O27" s="63"/>
      <c r="P27" s="64"/>
      <c r="Q27" s="132"/>
      <c r="R27" s="132"/>
      <c r="S27" s="63"/>
      <c r="T27" s="64"/>
      <c r="U27" s="63"/>
      <c r="V27" s="65"/>
      <c r="W27" s="140"/>
      <c r="X27" s="140"/>
      <c r="Y27" s="140"/>
      <c r="Z27" s="140"/>
      <c r="AA27" s="140"/>
      <c r="AB27" s="140"/>
      <c r="AC27" s="66"/>
      <c r="AD27" s="64"/>
      <c r="AE27" s="141"/>
      <c r="AF27" s="141"/>
      <c r="AG27" s="141"/>
      <c r="AH27" s="63"/>
      <c r="AI27" s="64"/>
      <c r="AJ27" s="63"/>
      <c r="AK27" s="64"/>
      <c r="AL27" s="66"/>
      <c r="AM27" s="64"/>
      <c r="AN27" s="141"/>
      <c r="AO27" s="66"/>
      <c r="AP27" s="64"/>
      <c r="AQ27" s="141"/>
      <c r="AR27" s="141"/>
      <c r="AS27" s="66"/>
      <c r="AT27" s="64"/>
      <c r="AU27" s="66"/>
      <c r="AV27" s="64"/>
      <c r="AW27" s="67"/>
      <c r="AX27" s="68"/>
    </row>
    <row r="28" spans="1:50" x14ac:dyDescent="0.2">
      <c r="A28" s="23"/>
      <c r="B28" s="24" t="s">
        <v>4</v>
      </c>
      <c r="C28" s="25"/>
      <c r="D28" s="26"/>
      <c r="E28" s="27"/>
      <c r="F28" s="26"/>
      <c r="G28" s="27"/>
      <c r="H28" s="26"/>
      <c r="I28" s="27"/>
      <c r="J28" s="27"/>
      <c r="K28" s="27"/>
      <c r="L28" s="27"/>
      <c r="M28" s="27"/>
      <c r="N28" s="27"/>
      <c r="O28" s="26"/>
      <c r="P28" s="27"/>
      <c r="Q28" s="27"/>
      <c r="R28" s="27"/>
      <c r="S28" s="26"/>
      <c r="T28" s="27"/>
      <c r="U28" s="28"/>
      <c r="V28" s="27"/>
      <c r="W28" s="29"/>
      <c r="X28" s="29"/>
      <c r="Y28" s="30"/>
      <c r="Z28" s="30"/>
      <c r="AA28" s="30"/>
      <c r="AB28" s="30"/>
      <c r="AC28" s="28"/>
      <c r="AD28" s="27"/>
      <c r="AE28" s="26"/>
      <c r="AF28" s="26"/>
      <c r="AG28" s="31"/>
      <c r="AH28" s="26"/>
      <c r="AI28" s="26"/>
      <c r="AJ28" s="26"/>
      <c r="AK28" s="26"/>
      <c r="AL28" s="28"/>
      <c r="AM28" s="27"/>
      <c r="AN28" s="26"/>
      <c r="AO28" s="28"/>
      <c r="AP28" s="27"/>
      <c r="AQ28" s="26"/>
      <c r="AR28" s="26"/>
      <c r="AS28" s="28"/>
      <c r="AT28" s="27"/>
      <c r="AU28" s="28"/>
      <c r="AV28" s="27"/>
      <c r="AW28" s="27"/>
      <c r="AX28" s="27"/>
    </row>
    <row r="29" spans="1:50" x14ac:dyDescent="0.2">
      <c r="A29" s="69"/>
      <c r="B29" s="70"/>
      <c r="C29" s="71"/>
      <c r="D29" s="40"/>
      <c r="E29" s="72"/>
      <c r="F29" s="40"/>
      <c r="G29" s="72"/>
      <c r="H29" s="40"/>
      <c r="I29" s="72"/>
      <c r="J29" s="128"/>
      <c r="K29" s="128"/>
      <c r="L29" s="128"/>
      <c r="M29" s="128"/>
      <c r="N29" s="128"/>
      <c r="O29" s="40"/>
      <c r="P29" s="72"/>
      <c r="Q29" s="128"/>
      <c r="R29" s="128"/>
      <c r="S29" s="40"/>
      <c r="T29" s="72"/>
      <c r="U29" s="40"/>
      <c r="V29" s="41"/>
      <c r="W29" s="129"/>
      <c r="X29" s="129"/>
      <c r="Y29" s="129"/>
      <c r="Z29" s="129"/>
      <c r="AA29" s="129"/>
      <c r="AB29" s="129"/>
      <c r="AC29" s="73"/>
      <c r="AD29" s="72"/>
      <c r="AE29" s="128"/>
      <c r="AF29" s="128"/>
      <c r="AG29" s="128"/>
      <c r="AH29" s="40"/>
      <c r="AI29" s="72"/>
      <c r="AJ29" s="40"/>
      <c r="AK29" s="72"/>
      <c r="AL29" s="73"/>
      <c r="AM29" s="72"/>
      <c r="AN29" s="128"/>
      <c r="AO29" s="73"/>
      <c r="AP29" s="72"/>
      <c r="AQ29" s="128"/>
      <c r="AR29" s="128"/>
      <c r="AS29" s="73"/>
      <c r="AT29" s="72"/>
      <c r="AU29" s="73"/>
      <c r="AV29" s="73"/>
      <c r="AW29" s="73"/>
      <c r="AX29" s="72"/>
    </row>
    <row r="30" spans="1:50" s="78" customFormat="1" ht="14.25" customHeight="1" x14ac:dyDescent="0.2">
      <c r="A30" s="74" t="s">
        <v>36</v>
      </c>
      <c r="B30" s="75" t="s">
        <v>72</v>
      </c>
      <c r="C30" s="76"/>
      <c r="D30" s="53">
        <v>0</v>
      </c>
      <c r="E30" s="46">
        <v>0</v>
      </c>
      <c r="F30" s="53">
        <v>0</v>
      </c>
      <c r="G30" s="53">
        <v>0</v>
      </c>
      <c r="H30" s="53">
        <v>0</v>
      </c>
      <c r="I30" s="53">
        <v>0</v>
      </c>
      <c r="J30" s="130">
        <v>0</v>
      </c>
      <c r="K30" s="130">
        <v>0</v>
      </c>
      <c r="L30" s="130">
        <v>0</v>
      </c>
      <c r="M30" s="130">
        <v>0</v>
      </c>
      <c r="N30" s="130">
        <v>0</v>
      </c>
      <c r="O30" s="53">
        <v>0</v>
      </c>
      <c r="P30" s="53">
        <v>0</v>
      </c>
      <c r="Q30" s="130">
        <v>0</v>
      </c>
      <c r="R30" s="130">
        <v>0</v>
      </c>
      <c r="S30" s="53">
        <v>0</v>
      </c>
      <c r="T30" s="53">
        <v>0</v>
      </c>
      <c r="U30" s="53">
        <v>0</v>
      </c>
      <c r="V30" s="50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77">
        <v>0</v>
      </c>
      <c r="AD30" s="50">
        <v>0</v>
      </c>
      <c r="AE30" s="131">
        <v>0</v>
      </c>
      <c r="AF30" s="131">
        <v>0</v>
      </c>
      <c r="AG30" s="131">
        <v>0</v>
      </c>
      <c r="AH30" s="53">
        <v>0</v>
      </c>
      <c r="AI30" s="46">
        <v>0</v>
      </c>
      <c r="AJ30" s="53">
        <v>0</v>
      </c>
      <c r="AK30" s="46">
        <v>0</v>
      </c>
      <c r="AL30" s="77">
        <v>0</v>
      </c>
      <c r="AM30" s="50">
        <v>0</v>
      </c>
      <c r="AN30" s="131">
        <v>0</v>
      </c>
      <c r="AO30" s="77">
        <v>0</v>
      </c>
      <c r="AP30" s="50">
        <v>0</v>
      </c>
      <c r="AQ30" s="131">
        <v>0</v>
      </c>
      <c r="AR30" s="131">
        <v>0</v>
      </c>
      <c r="AS30" s="77">
        <v>0</v>
      </c>
      <c r="AT30" s="50">
        <v>0</v>
      </c>
      <c r="AU30" s="77">
        <v>0</v>
      </c>
      <c r="AV30" s="50">
        <v>0</v>
      </c>
      <c r="AW30" s="77">
        <v>0</v>
      </c>
      <c r="AX30" s="50">
        <v>0</v>
      </c>
    </row>
    <row r="31" spans="1:50" s="78" customFormat="1" x14ac:dyDescent="0.2">
      <c r="A31" s="74" t="s">
        <v>35</v>
      </c>
      <c r="B31" s="79" t="s">
        <v>73</v>
      </c>
      <c r="C31" s="76"/>
      <c r="D31" s="53">
        <v>0</v>
      </c>
      <c r="E31" s="46">
        <v>0</v>
      </c>
      <c r="F31" s="53">
        <v>0</v>
      </c>
      <c r="G31" s="53">
        <v>0</v>
      </c>
      <c r="H31" s="53">
        <v>0</v>
      </c>
      <c r="I31" s="53">
        <v>0</v>
      </c>
      <c r="J31" s="130">
        <v>0</v>
      </c>
      <c r="K31" s="130">
        <v>0</v>
      </c>
      <c r="L31" s="130">
        <v>0</v>
      </c>
      <c r="M31" s="130">
        <v>0</v>
      </c>
      <c r="N31" s="130">
        <v>0</v>
      </c>
      <c r="O31" s="53">
        <v>0</v>
      </c>
      <c r="P31" s="53">
        <v>0</v>
      </c>
      <c r="Q31" s="130">
        <v>0</v>
      </c>
      <c r="R31" s="130">
        <v>0</v>
      </c>
      <c r="S31" s="53">
        <v>0</v>
      </c>
      <c r="T31" s="53">
        <v>0</v>
      </c>
      <c r="U31" s="53">
        <v>0</v>
      </c>
      <c r="V31" s="50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77">
        <v>0</v>
      </c>
      <c r="AD31" s="50">
        <v>0</v>
      </c>
      <c r="AE31" s="131">
        <v>0</v>
      </c>
      <c r="AF31" s="131">
        <v>0</v>
      </c>
      <c r="AG31" s="131">
        <v>0</v>
      </c>
      <c r="AH31" s="53">
        <v>0</v>
      </c>
      <c r="AI31" s="46">
        <v>0</v>
      </c>
      <c r="AJ31" s="53">
        <v>0</v>
      </c>
      <c r="AK31" s="46">
        <v>0</v>
      </c>
      <c r="AL31" s="77">
        <v>0</v>
      </c>
      <c r="AM31" s="50">
        <v>0</v>
      </c>
      <c r="AN31" s="131">
        <v>0</v>
      </c>
      <c r="AO31" s="77">
        <v>0</v>
      </c>
      <c r="AP31" s="50">
        <v>0</v>
      </c>
      <c r="AQ31" s="131">
        <v>0</v>
      </c>
      <c r="AR31" s="131">
        <v>0</v>
      </c>
      <c r="AS31" s="77">
        <v>0</v>
      </c>
      <c r="AT31" s="50">
        <v>0</v>
      </c>
      <c r="AU31" s="77">
        <v>0</v>
      </c>
      <c r="AV31" s="50">
        <v>0</v>
      </c>
      <c r="AW31" s="77">
        <v>0</v>
      </c>
      <c r="AX31" s="50">
        <v>0</v>
      </c>
    </row>
    <row r="32" spans="1:50" s="78" customFormat="1" x14ac:dyDescent="0.2">
      <c r="A32" s="74" t="s">
        <v>37</v>
      </c>
      <c r="B32" s="79" t="s">
        <v>74</v>
      </c>
      <c r="C32" s="76"/>
      <c r="D32" s="53">
        <v>0</v>
      </c>
      <c r="E32" s="46">
        <v>0</v>
      </c>
      <c r="F32" s="53">
        <v>0</v>
      </c>
      <c r="G32" s="53">
        <v>0</v>
      </c>
      <c r="H32" s="53">
        <v>0</v>
      </c>
      <c r="I32" s="53">
        <v>0</v>
      </c>
      <c r="J32" s="130">
        <v>0</v>
      </c>
      <c r="K32" s="130">
        <v>0</v>
      </c>
      <c r="L32" s="130">
        <v>0</v>
      </c>
      <c r="M32" s="130">
        <v>0</v>
      </c>
      <c r="N32" s="130">
        <v>0</v>
      </c>
      <c r="O32" s="53">
        <v>0</v>
      </c>
      <c r="P32" s="53">
        <v>0</v>
      </c>
      <c r="Q32" s="130">
        <v>0</v>
      </c>
      <c r="R32" s="130">
        <v>0</v>
      </c>
      <c r="S32" s="53">
        <v>0</v>
      </c>
      <c r="T32" s="53">
        <v>0</v>
      </c>
      <c r="U32" s="53">
        <v>0</v>
      </c>
      <c r="V32" s="50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77">
        <v>0</v>
      </c>
      <c r="AD32" s="50">
        <v>0</v>
      </c>
      <c r="AE32" s="131">
        <v>0</v>
      </c>
      <c r="AF32" s="131">
        <v>0</v>
      </c>
      <c r="AG32" s="131">
        <v>0</v>
      </c>
      <c r="AH32" s="53">
        <v>0</v>
      </c>
      <c r="AI32" s="46">
        <v>0</v>
      </c>
      <c r="AJ32" s="53">
        <v>0</v>
      </c>
      <c r="AK32" s="46">
        <v>0</v>
      </c>
      <c r="AL32" s="77">
        <v>0</v>
      </c>
      <c r="AM32" s="50">
        <v>0</v>
      </c>
      <c r="AN32" s="131">
        <v>0</v>
      </c>
      <c r="AO32" s="77">
        <v>0</v>
      </c>
      <c r="AP32" s="50">
        <v>0</v>
      </c>
      <c r="AQ32" s="131">
        <v>0</v>
      </c>
      <c r="AR32" s="131">
        <v>0</v>
      </c>
      <c r="AS32" s="77">
        <v>0</v>
      </c>
      <c r="AT32" s="50">
        <v>0</v>
      </c>
      <c r="AU32" s="77">
        <v>0</v>
      </c>
      <c r="AV32" s="50">
        <v>0</v>
      </c>
      <c r="AW32" s="53">
        <v>0</v>
      </c>
      <c r="AX32" s="50">
        <v>0</v>
      </c>
    </row>
    <row r="33" spans="1:50" s="78" customFormat="1" x14ac:dyDescent="0.2">
      <c r="A33" s="74" t="s">
        <v>70</v>
      </c>
      <c r="B33" s="79" t="s">
        <v>75</v>
      </c>
      <c r="C33" s="76">
        <v>50</v>
      </c>
      <c r="D33" s="53">
        <f t="shared" ref="D33" si="95">ROUND(E33*C33,1)</f>
        <v>2184</v>
      </c>
      <c r="E33" s="46">
        <f>RCF!C$43</f>
        <v>43.679000000000002</v>
      </c>
      <c r="F33" s="53">
        <f>ROUNDDOWN($C33*G33,1)</f>
        <v>628.1</v>
      </c>
      <c r="G33" s="144">
        <f>RCF!C$5</f>
        <v>12.563000000000001</v>
      </c>
      <c r="H33" s="53">
        <f>ROUNDDOWN($C33*I33,1)</f>
        <v>628.1</v>
      </c>
      <c r="I33" s="144">
        <f>G33</f>
        <v>12.563000000000001</v>
      </c>
      <c r="J33" s="130">
        <f t="shared" ref="J33:N45" si="96">ROUND($C33*$I33*J$6,1)</f>
        <v>691</v>
      </c>
      <c r="K33" s="130">
        <f t="shared" si="96"/>
        <v>848</v>
      </c>
      <c r="L33" s="130">
        <f t="shared" si="96"/>
        <v>942.2</v>
      </c>
      <c r="M33" s="130">
        <f t="shared" si="96"/>
        <v>1256.3</v>
      </c>
      <c r="N33" s="130">
        <f t="shared" si="96"/>
        <v>1350.5</v>
      </c>
      <c r="O33" s="53">
        <f>ROUNDDOWN($C33*P33,1)</f>
        <v>616.5</v>
      </c>
      <c r="P33" s="144">
        <f>RCF!C$7</f>
        <v>12.33</v>
      </c>
      <c r="Q33" s="130">
        <f t="shared" ref="Q33:R48" si="97">ROUNDDOWN($O33*Q$6,)</f>
        <v>801</v>
      </c>
      <c r="R33" s="130">
        <f t="shared" si="97"/>
        <v>924</v>
      </c>
      <c r="S33" s="53">
        <f>ROUNDDOWN($C33*T33,1)</f>
        <v>609.9</v>
      </c>
      <c r="T33" s="144">
        <f>RCF!C$9</f>
        <v>12.199</v>
      </c>
      <c r="U33" s="53">
        <f>ROUNDDOWN($C33*V33,1)</f>
        <v>609.9</v>
      </c>
      <c r="V33" s="146">
        <f>T33</f>
        <v>12.199</v>
      </c>
      <c r="W33" s="130">
        <f t="shared" ref="W33:AB48" si="98">ROUNDDOWN($U33*W$6,1)</f>
        <v>670.8</v>
      </c>
      <c r="X33" s="130">
        <f t="shared" si="98"/>
        <v>835.5</v>
      </c>
      <c r="Y33" s="130">
        <f t="shared" si="98"/>
        <v>988</v>
      </c>
      <c r="Z33" s="130">
        <f t="shared" si="98"/>
        <v>896.5</v>
      </c>
      <c r="AA33" s="130">
        <f t="shared" si="98"/>
        <v>1323.4</v>
      </c>
      <c r="AB33" s="130">
        <f t="shared" si="98"/>
        <v>1829.7</v>
      </c>
      <c r="AC33" s="53">
        <f>ROUNDDOWN($C33*AD33,1)</f>
        <v>617</v>
      </c>
      <c r="AD33" s="146">
        <f>RCF!C$13</f>
        <v>12.34</v>
      </c>
      <c r="AE33" s="131">
        <f t="shared" ref="AE33:AG45" si="99">ROUND($AC33*AE$6,1)</f>
        <v>1018.1</v>
      </c>
      <c r="AF33" s="131">
        <f t="shared" si="99"/>
        <v>1295.7</v>
      </c>
      <c r="AG33" s="131">
        <f t="shared" si="99"/>
        <v>1851</v>
      </c>
      <c r="AH33" s="53">
        <f>ROUNDDOWN($C33*AI33,1)</f>
        <v>623</v>
      </c>
      <c r="AI33" s="146">
        <f>RCF!C$31</f>
        <v>12.46</v>
      </c>
      <c r="AJ33" s="53">
        <f>ROUNDDOWN($C33*AK33,1)</f>
        <v>0</v>
      </c>
      <c r="AK33" s="146">
        <v>0</v>
      </c>
      <c r="AL33" s="53">
        <f>ROUNDDOWN($C33*AM33,1)</f>
        <v>641.20000000000005</v>
      </c>
      <c r="AM33" s="146">
        <f>RCF!C$33</f>
        <v>12.824999999999999</v>
      </c>
      <c r="AN33" s="131">
        <f>ROUNDDOWN(AL33*AN$6,1)</f>
        <v>961.8</v>
      </c>
      <c r="AO33" s="53">
        <f>ROUNDDOWN($C33*AP33,1)</f>
        <v>646</v>
      </c>
      <c r="AP33" s="146">
        <f>RCF!C$35</f>
        <v>12.92</v>
      </c>
      <c r="AQ33" s="131">
        <f t="shared" ref="AQ33:AR48" si="100">ROUNDDOWN($AO33*AQ$6,1)</f>
        <v>775.2</v>
      </c>
      <c r="AR33" s="131">
        <f t="shared" si="100"/>
        <v>872.1</v>
      </c>
      <c r="AS33" s="53">
        <f>ROUNDDOWN($C33*AT33,1)</f>
        <v>655.5</v>
      </c>
      <c r="AT33" s="146">
        <f>RCF!C$37</f>
        <v>13.11</v>
      </c>
      <c r="AU33" s="53">
        <f>ROUNDDOWN($C33*AV33,1)</f>
        <v>642.5</v>
      </c>
      <c r="AV33" s="146">
        <f>RCF!C$39</f>
        <v>12.85</v>
      </c>
      <c r="AW33" s="53">
        <f>ROUNDDOWN($C33*AX33,1)</f>
        <v>634.1</v>
      </c>
      <c r="AX33" s="146">
        <f>RCF!C$41</f>
        <v>12.682</v>
      </c>
    </row>
    <row r="34" spans="1:50" s="78" customFormat="1" x14ac:dyDescent="0.2">
      <c r="A34" s="74" t="s">
        <v>51</v>
      </c>
      <c r="B34" s="79" t="s">
        <v>76</v>
      </c>
      <c r="C34" s="76">
        <v>339</v>
      </c>
      <c r="D34" s="53">
        <f t="shared" ref="D34:D73" si="101">ROUND(E34*C34,1)</f>
        <v>14807.2</v>
      </c>
      <c r="E34" s="46">
        <f>RCF!C$43</f>
        <v>43.679000000000002</v>
      </c>
      <c r="F34" s="53">
        <f t="shared" ref="F34:F73" si="102">ROUNDDOWN($C34*G34,1)</f>
        <v>4258.8</v>
      </c>
      <c r="G34" s="144">
        <f>RCF!C$5</f>
        <v>12.563000000000001</v>
      </c>
      <c r="H34" s="53">
        <f t="shared" ref="H34:H73" si="103">ROUNDDOWN($C34*I34,1)</f>
        <v>4258.8</v>
      </c>
      <c r="I34" s="144">
        <f t="shared" ref="I34:I73" si="104">G34</f>
        <v>12.563000000000001</v>
      </c>
      <c r="J34" s="130">
        <f t="shared" si="96"/>
        <v>4684.7</v>
      </c>
      <c r="K34" s="130">
        <f t="shared" si="96"/>
        <v>5749.5</v>
      </c>
      <c r="L34" s="130">
        <f t="shared" si="96"/>
        <v>6388.3</v>
      </c>
      <c r="M34" s="130">
        <f t="shared" si="96"/>
        <v>8517.7000000000007</v>
      </c>
      <c r="N34" s="130">
        <f t="shared" si="96"/>
        <v>9156.5</v>
      </c>
      <c r="O34" s="53">
        <f t="shared" ref="O34:O73" si="105">ROUNDDOWN($C34*P34,1)</f>
        <v>4179.8</v>
      </c>
      <c r="P34" s="144">
        <f>RCF!C$7</f>
        <v>12.33</v>
      </c>
      <c r="Q34" s="130">
        <f t="shared" si="97"/>
        <v>5433</v>
      </c>
      <c r="R34" s="130">
        <f t="shared" si="97"/>
        <v>6269</v>
      </c>
      <c r="S34" s="53">
        <f t="shared" ref="S34:S73" si="106">ROUNDDOWN($C34*T34,1)</f>
        <v>4135.3999999999996</v>
      </c>
      <c r="T34" s="144">
        <f>RCF!C$9</f>
        <v>12.199</v>
      </c>
      <c r="U34" s="53">
        <f t="shared" ref="U34:U73" si="107">ROUNDDOWN($C34*V34,1)</f>
        <v>4135.3999999999996</v>
      </c>
      <c r="V34" s="146">
        <f t="shared" ref="V34:V73" si="108">T34</f>
        <v>12.199</v>
      </c>
      <c r="W34" s="130">
        <f t="shared" si="98"/>
        <v>4548.8999999999996</v>
      </c>
      <c r="X34" s="130">
        <f t="shared" si="98"/>
        <v>5665.4</v>
      </c>
      <c r="Y34" s="130">
        <f t="shared" si="98"/>
        <v>6699.3</v>
      </c>
      <c r="Z34" s="130">
        <f t="shared" si="98"/>
        <v>6079</v>
      </c>
      <c r="AA34" s="130">
        <f t="shared" si="98"/>
        <v>8973.7999999999993</v>
      </c>
      <c r="AB34" s="130">
        <f t="shared" si="98"/>
        <v>12406.2</v>
      </c>
      <c r="AC34" s="53">
        <f t="shared" ref="AC34:AC73" si="109">ROUNDDOWN($C34*AD34,1)</f>
        <v>4183.2</v>
      </c>
      <c r="AD34" s="146">
        <f>RCF!C$13</f>
        <v>12.34</v>
      </c>
      <c r="AE34" s="131">
        <f t="shared" si="99"/>
        <v>6902.3</v>
      </c>
      <c r="AF34" s="131">
        <f t="shared" si="99"/>
        <v>8784.7000000000007</v>
      </c>
      <c r="AG34" s="131">
        <f t="shared" si="99"/>
        <v>12549.6</v>
      </c>
      <c r="AH34" s="53">
        <f t="shared" ref="AH34:AH73" si="110">ROUNDDOWN($C34*AI34,1)</f>
        <v>4223.8999999999996</v>
      </c>
      <c r="AI34" s="146">
        <f>RCF!C$31</f>
        <v>12.46</v>
      </c>
      <c r="AJ34" s="53">
        <f t="shared" ref="AJ34:AJ73" si="111">ROUNDDOWN($C34*AK34,1)</f>
        <v>0</v>
      </c>
      <c r="AK34" s="146">
        <v>0</v>
      </c>
      <c r="AL34" s="53">
        <f t="shared" ref="AL34:AL73" si="112">ROUNDDOWN($C34*AM34,1)</f>
        <v>4347.6000000000004</v>
      </c>
      <c r="AM34" s="146">
        <f>RCF!C$33</f>
        <v>12.824999999999999</v>
      </c>
      <c r="AN34" s="131">
        <f t="shared" ref="AN34:AN73" si="113">ROUNDDOWN(AL34*AN$6,1)</f>
        <v>6521.4</v>
      </c>
      <c r="AO34" s="53">
        <f t="shared" ref="AO34:AO73" si="114">ROUNDDOWN($C34*AP34,1)</f>
        <v>4379.8</v>
      </c>
      <c r="AP34" s="146">
        <f>RCF!C$35</f>
        <v>12.92</v>
      </c>
      <c r="AQ34" s="131">
        <f t="shared" si="100"/>
        <v>5255.7</v>
      </c>
      <c r="AR34" s="131">
        <f t="shared" si="100"/>
        <v>5912.7</v>
      </c>
      <c r="AS34" s="53">
        <f t="shared" ref="AS34:AS73" si="115">ROUNDDOWN($C34*AT34,1)</f>
        <v>4444.2</v>
      </c>
      <c r="AT34" s="146">
        <f>RCF!C$37</f>
        <v>13.11</v>
      </c>
      <c r="AU34" s="53">
        <f t="shared" ref="AU34:AU73" si="116">ROUNDDOWN($C34*AV34,1)</f>
        <v>4356.1000000000004</v>
      </c>
      <c r="AV34" s="146">
        <f>RCF!C$39</f>
        <v>12.85</v>
      </c>
      <c r="AW34" s="53">
        <f t="shared" ref="AW34:AW73" si="117">ROUNDDOWN($C34*AX34,1)</f>
        <v>4299.1000000000004</v>
      </c>
      <c r="AX34" s="146">
        <f>RCF!C$41</f>
        <v>12.682</v>
      </c>
    </row>
    <row r="35" spans="1:50" s="78" customFormat="1" x14ac:dyDescent="0.2">
      <c r="A35" s="74" t="s">
        <v>58</v>
      </c>
      <c r="B35" s="79" t="s">
        <v>77</v>
      </c>
      <c r="C35" s="76">
        <v>315</v>
      </c>
      <c r="D35" s="53">
        <f t="shared" si="101"/>
        <v>13758.9</v>
      </c>
      <c r="E35" s="46">
        <f>RCF!C$43</f>
        <v>43.679000000000002</v>
      </c>
      <c r="F35" s="53">
        <f t="shared" si="102"/>
        <v>3957.3</v>
      </c>
      <c r="G35" s="144">
        <f>RCF!C$5</f>
        <v>12.563000000000001</v>
      </c>
      <c r="H35" s="53">
        <f t="shared" si="103"/>
        <v>3957.3</v>
      </c>
      <c r="I35" s="144">
        <f t="shared" si="104"/>
        <v>12.563000000000001</v>
      </c>
      <c r="J35" s="130">
        <f t="shared" si="96"/>
        <v>4353.1000000000004</v>
      </c>
      <c r="K35" s="130">
        <f t="shared" si="96"/>
        <v>5342.4</v>
      </c>
      <c r="L35" s="130">
        <f t="shared" si="96"/>
        <v>5936</v>
      </c>
      <c r="M35" s="130">
        <f t="shared" si="96"/>
        <v>7914.7</v>
      </c>
      <c r="N35" s="130">
        <f t="shared" si="96"/>
        <v>8508.2999999999993</v>
      </c>
      <c r="O35" s="53">
        <f t="shared" si="105"/>
        <v>3883.9</v>
      </c>
      <c r="P35" s="144">
        <f>RCF!C$7</f>
        <v>12.33</v>
      </c>
      <c r="Q35" s="130">
        <f t="shared" si="97"/>
        <v>5049</v>
      </c>
      <c r="R35" s="130">
        <f t="shared" si="97"/>
        <v>5825</v>
      </c>
      <c r="S35" s="53">
        <f t="shared" si="106"/>
        <v>3842.6</v>
      </c>
      <c r="T35" s="144">
        <f>RCF!C$9</f>
        <v>12.199</v>
      </c>
      <c r="U35" s="53">
        <f t="shared" si="107"/>
        <v>3842.6</v>
      </c>
      <c r="V35" s="146">
        <f t="shared" si="108"/>
        <v>12.199</v>
      </c>
      <c r="W35" s="130">
        <f t="shared" si="98"/>
        <v>4226.8</v>
      </c>
      <c r="X35" s="130">
        <f t="shared" si="98"/>
        <v>5264.3</v>
      </c>
      <c r="Y35" s="130">
        <f t="shared" si="98"/>
        <v>6225</v>
      </c>
      <c r="Z35" s="130">
        <f t="shared" si="98"/>
        <v>5648.6</v>
      </c>
      <c r="AA35" s="130">
        <f t="shared" si="98"/>
        <v>8338.4</v>
      </c>
      <c r="AB35" s="130">
        <f t="shared" si="98"/>
        <v>11527.8</v>
      </c>
      <c r="AC35" s="53">
        <f t="shared" si="109"/>
        <v>3887.1</v>
      </c>
      <c r="AD35" s="146">
        <f>RCF!C$13</f>
        <v>12.34</v>
      </c>
      <c r="AE35" s="131">
        <f t="shared" si="99"/>
        <v>6413.7</v>
      </c>
      <c r="AF35" s="131">
        <f t="shared" si="99"/>
        <v>8162.9</v>
      </c>
      <c r="AG35" s="131">
        <f t="shared" si="99"/>
        <v>11661.3</v>
      </c>
      <c r="AH35" s="53">
        <f t="shared" si="110"/>
        <v>3924.9</v>
      </c>
      <c r="AI35" s="146">
        <f>RCF!C$31</f>
        <v>12.46</v>
      </c>
      <c r="AJ35" s="53">
        <f t="shared" si="111"/>
        <v>0</v>
      </c>
      <c r="AK35" s="146">
        <v>0</v>
      </c>
      <c r="AL35" s="53">
        <f t="shared" si="112"/>
        <v>4039.8</v>
      </c>
      <c r="AM35" s="146">
        <f>RCF!C$33</f>
        <v>12.824999999999999</v>
      </c>
      <c r="AN35" s="131">
        <f t="shared" si="113"/>
        <v>6059.7</v>
      </c>
      <c r="AO35" s="53">
        <f t="shared" si="114"/>
        <v>4069.8</v>
      </c>
      <c r="AP35" s="146">
        <f>RCF!C$35</f>
        <v>12.92</v>
      </c>
      <c r="AQ35" s="131">
        <f t="shared" si="100"/>
        <v>4883.7</v>
      </c>
      <c r="AR35" s="131">
        <f t="shared" si="100"/>
        <v>5494.2</v>
      </c>
      <c r="AS35" s="53">
        <f t="shared" si="115"/>
        <v>4129.6000000000004</v>
      </c>
      <c r="AT35" s="146">
        <f>RCF!C$37</f>
        <v>13.11</v>
      </c>
      <c r="AU35" s="53">
        <f t="shared" si="116"/>
        <v>4047.7</v>
      </c>
      <c r="AV35" s="146">
        <f>RCF!C$39</f>
        <v>12.85</v>
      </c>
      <c r="AW35" s="53">
        <f t="shared" si="117"/>
        <v>3994.8</v>
      </c>
      <c r="AX35" s="146">
        <f>RCF!C$41</f>
        <v>12.682</v>
      </c>
    </row>
    <row r="36" spans="1:50" s="78" customFormat="1" x14ac:dyDescent="0.2">
      <c r="A36" s="74" t="s">
        <v>39</v>
      </c>
      <c r="B36" s="79" t="s">
        <v>78</v>
      </c>
      <c r="C36" s="76">
        <v>360</v>
      </c>
      <c r="D36" s="53">
        <f t="shared" si="101"/>
        <v>15724.4</v>
      </c>
      <c r="E36" s="46">
        <f>RCF!C$43</f>
        <v>43.679000000000002</v>
      </c>
      <c r="F36" s="53">
        <f t="shared" si="102"/>
        <v>4522.6000000000004</v>
      </c>
      <c r="G36" s="144">
        <f>RCF!C$5</f>
        <v>12.563000000000001</v>
      </c>
      <c r="H36" s="53">
        <f t="shared" si="103"/>
        <v>4522.6000000000004</v>
      </c>
      <c r="I36" s="144">
        <f t="shared" si="104"/>
        <v>12.563000000000001</v>
      </c>
      <c r="J36" s="130">
        <f t="shared" si="96"/>
        <v>4974.8999999999996</v>
      </c>
      <c r="K36" s="130">
        <f t="shared" si="96"/>
        <v>6105.6</v>
      </c>
      <c r="L36" s="130">
        <f t="shared" si="96"/>
        <v>6784</v>
      </c>
      <c r="M36" s="130">
        <f t="shared" si="96"/>
        <v>9045.4</v>
      </c>
      <c r="N36" s="130">
        <f t="shared" si="96"/>
        <v>9723.7999999999993</v>
      </c>
      <c r="O36" s="53">
        <f t="shared" si="105"/>
        <v>4438.8</v>
      </c>
      <c r="P36" s="144">
        <f>RCF!C$7</f>
        <v>12.33</v>
      </c>
      <c r="Q36" s="130">
        <f t="shared" si="97"/>
        <v>5770</v>
      </c>
      <c r="R36" s="130">
        <f t="shared" si="97"/>
        <v>6658</v>
      </c>
      <c r="S36" s="53">
        <f t="shared" si="106"/>
        <v>4391.6000000000004</v>
      </c>
      <c r="T36" s="144">
        <f>RCF!C$9</f>
        <v>12.199</v>
      </c>
      <c r="U36" s="53">
        <f t="shared" si="107"/>
        <v>4391.6000000000004</v>
      </c>
      <c r="V36" s="146">
        <f t="shared" si="108"/>
        <v>12.199</v>
      </c>
      <c r="W36" s="130">
        <f t="shared" si="98"/>
        <v>4830.7</v>
      </c>
      <c r="X36" s="130">
        <f t="shared" si="98"/>
        <v>6016.4</v>
      </c>
      <c r="Y36" s="130">
        <f t="shared" si="98"/>
        <v>7114.3</v>
      </c>
      <c r="Z36" s="130">
        <f t="shared" si="98"/>
        <v>6455.6</v>
      </c>
      <c r="AA36" s="130">
        <f t="shared" si="98"/>
        <v>9529.7000000000007</v>
      </c>
      <c r="AB36" s="130">
        <f t="shared" si="98"/>
        <v>13174.8</v>
      </c>
      <c r="AC36" s="53">
        <f t="shared" si="109"/>
        <v>4442.3999999999996</v>
      </c>
      <c r="AD36" s="146">
        <f>RCF!C$13</f>
        <v>12.34</v>
      </c>
      <c r="AE36" s="131">
        <f t="shared" si="99"/>
        <v>7330</v>
      </c>
      <c r="AF36" s="131">
        <f t="shared" si="99"/>
        <v>9329</v>
      </c>
      <c r="AG36" s="131">
        <f t="shared" si="99"/>
        <v>13327.2</v>
      </c>
      <c r="AH36" s="53">
        <f t="shared" si="110"/>
        <v>4485.6000000000004</v>
      </c>
      <c r="AI36" s="146">
        <f>RCF!C$31</f>
        <v>12.46</v>
      </c>
      <c r="AJ36" s="53">
        <f t="shared" si="111"/>
        <v>0</v>
      </c>
      <c r="AK36" s="146">
        <v>0</v>
      </c>
      <c r="AL36" s="53">
        <f t="shared" si="112"/>
        <v>4617</v>
      </c>
      <c r="AM36" s="146">
        <f>RCF!C$33</f>
        <v>12.824999999999999</v>
      </c>
      <c r="AN36" s="131">
        <f t="shared" si="113"/>
        <v>6925.5</v>
      </c>
      <c r="AO36" s="53">
        <f t="shared" si="114"/>
        <v>4651.2</v>
      </c>
      <c r="AP36" s="146">
        <f>RCF!C$35</f>
        <v>12.92</v>
      </c>
      <c r="AQ36" s="131">
        <f t="shared" si="100"/>
        <v>5581.4</v>
      </c>
      <c r="AR36" s="131">
        <f t="shared" si="100"/>
        <v>6279.1</v>
      </c>
      <c r="AS36" s="53">
        <f t="shared" si="115"/>
        <v>4719.6000000000004</v>
      </c>
      <c r="AT36" s="146">
        <f>RCF!C$37</f>
        <v>13.11</v>
      </c>
      <c r="AU36" s="53">
        <f t="shared" si="116"/>
        <v>4626</v>
      </c>
      <c r="AV36" s="146">
        <f>RCF!C$39</f>
        <v>12.85</v>
      </c>
      <c r="AW36" s="53">
        <f t="shared" si="117"/>
        <v>4565.5</v>
      </c>
      <c r="AX36" s="146">
        <f>RCF!C$41</f>
        <v>12.682</v>
      </c>
    </row>
    <row r="37" spans="1:50" s="78" customFormat="1" x14ac:dyDescent="0.2">
      <c r="A37" s="74" t="s">
        <v>57</v>
      </c>
      <c r="B37" s="79" t="s">
        <v>79</v>
      </c>
      <c r="C37" s="76">
        <v>102</v>
      </c>
      <c r="D37" s="53">
        <f t="shared" si="101"/>
        <v>4455.3</v>
      </c>
      <c r="E37" s="46">
        <f>RCF!C$43</f>
        <v>43.679000000000002</v>
      </c>
      <c r="F37" s="53">
        <f t="shared" si="102"/>
        <v>1281.4000000000001</v>
      </c>
      <c r="G37" s="144">
        <f>RCF!C$5</f>
        <v>12.563000000000001</v>
      </c>
      <c r="H37" s="53">
        <f t="shared" si="103"/>
        <v>1281.4000000000001</v>
      </c>
      <c r="I37" s="144">
        <f t="shared" si="104"/>
        <v>12.563000000000001</v>
      </c>
      <c r="J37" s="130">
        <f t="shared" si="96"/>
        <v>1409.6</v>
      </c>
      <c r="K37" s="130">
        <f t="shared" si="96"/>
        <v>1729.9</v>
      </c>
      <c r="L37" s="130">
        <f t="shared" si="96"/>
        <v>1922.1</v>
      </c>
      <c r="M37" s="130">
        <f t="shared" si="96"/>
        <v>2562.9</v>
      </c>
      <c r="N37" s="130">
        <f t="shared" si="96"/>
        <v>2755.1</v>
      </c>
      <c r="O37" s="53">
        <f t="shared" si="105"/>
        <v>1257.5999999999999</v>
      </c>
      <c r="P37" s="144">
        <f>RCF!C$7</f>
        <v>12.33</v>
      </c>
      <c r="Q37" s="130">
        <f t="shared" si="97"/>
        <v>1634</v>
      </c>
      <c r="R37" s="130">
        <f t="shared" si="97"/>
        <v>1886</v>
      </c>
      <c r="S37" s="53">
        <f t="shared" si="106"/>
        <v>1244.2</v>
      </c>
      <c r="T37" s="144">
        <f>RCF!C$9</f>
        <v>12.199</v>
      </c>
      <c r="U37" s="53">
        <f t="shared" si="107"/>
        <v>1244.2</v>
      </c>
      <c r="V37" s="146">
        <f t="shared" si="108"/>
        <v>12.199</v>
      </c>
      <c r="W37" s="130">
        <f t="shared" si="98"/>
        <v>1368.6</v>
      </c>
      <c r="X37" s="130">
        <f t="shared" si="98"/>
        <v>1704.5</v>
      </c>
      <c r="Y37" s="130">
        <f t="shared" si="98"/>
        <v>2015.6</v>
      </c>
      <c r="Z37" s="130">
        <f t="shared" si="98"/>
        <v>1828.9</v>
      </c>
      <c r="AA37" s="130">
        <f t="shared" si="98"/>
        <v>2699.9</v>
      </c>
      <c r="AB37" s="130">
        <f t="shared" si="98"/>
        <v>3732.6</v>
      </c>
      <c r="AC37" s="53">
        <f t="shared" si="109"/>
        <v>1258.5999999999999</v>
      </c>
      <c r="AD37" s="146">
        <f>RCF!C$13</f>
        <v>12.34</v>
      </c>
      <c r="AE37" s="131">
        <f t="shared" si="99"/>
        <v>2076.6999999999998</v>
      </c>
      <c r="AF37" s="131">
        <f t="shared" si="99"/>
        <v>2643.1</v>
      </c>
      <c r="AG37" s="131">
        <f t="shared" si="99"/>
        <v>3775.8</v>
      </c>
      <c r="AH37" s="53">
        <f t="shared" si="110"/>
        <v>1270.9000000000001</v>
      </c>
      <c r="AI37" s="146">
        <f>RCF!C$31</f>
        <v>12.46</v>
      </c>
      <c r="AJ37" s="53">
        <f t="shared" si="111"/>
        <v>0</v>
      </c>
      <c r="AK37" s="146">
        <v>0</v>
      </c>
      <c r="AL37" s="53">
        <f t="shared" si="112"/>
        <v>1308.0999999999999</v>
      </c>
      <c r="AM37" s="146">
        <f>RCF!C$33</f>
        <v>12.824999999999999</v>
      </c>
      <c r="AN37" s="131">
        <f t="shared" si="113"/>
        <v>1962.1</v>
      </c>
      <c r="AO37" s="53">
        <f t="shared" si="114"/>
        <v>1317.8</v>
      </c>
      <c r="AP37" s="146">
        <f>RCF!C$35</f>
        <v>12.92</v>
      </c>
      <c r="AQ37" s="131">
        <f t="shared" si="100"/>
        <v>1581.3</v>
      </c>
      <c r="AR37" s="131">
        <f t="shared" si="100"/>
        <v>1779</v>
      </c>
      <c r="AS37" s="53">
        <f t="shared" si="115"/>
        <v>1337.2</v>
      </c>
      <c r="AT37" s="146">
        <f>RCF!C$37</f>
        <v>13.11</v>
      </c>
      <c r="AU37" s="53">
        <f t="shared" si="116"/>
        <v>1310.7</v>
      </c>
      <c r="AV37" s="146">
        <f>RCF!C$39</f>
        <v>12.85</v>
      </c>
      <c r="AW37" s="53">
        <f t="shared" si="117"/>
        <v>1293.5</v>
      </c>
      <c r="AX37" s="146">
        <f>RCF!C$41</f>
        <v>12.682</v>
      </c>
    </row>
    <row r="38" spans="1:50" s="78" customFormat="1" x14ac:dyDescent="0.2">
      <c r="A38" s="74" t="s">
        <v>69</v>
      </c>
      <c r="B38" s="79" t="s">
        <v>80</v>
      </c>
      <c r="C38" s="76">
        <v>111</v>
      </c>
      <c r="D38" s="53">
        <f t="shared" si="101"/>
        <v>4848.3999999999996</v>
      </c>
      <c r="E38" s="46">
        <f>RCF!C$43</f>
        <v>43.679000000000002</v>
      </c>
      <c r="F38" s="53">
        <f t="shared" si="102"/>
        <v>1394.4</v>
      </c>
      <c r="G38" s="144">
        <f>RCF!C$5</f>
        <v>12.563000000000001</v>
      </c>
      <c r="H38" s="53">
        <f t="shared" si="103"/>
        <v>1394.4</v>
      </c>
      <c r="I38" s="144">
        <f t="shared" si="104"/>
        <v>12.563000000000001</v>
      </c>
      <c r="J38" s="130">
        <f t="shared" si="96"/>
        <v>1533.9</v>
      </c>
      <c r="K38" s="130">
        <f t="shared" si="96"/>
        <v>1882.6</v>
      </c>
      <c r="L38" s="130">
        <f t="shared" si="96"/>
        <v>2091.6999999999998</v>
      </c>
      <c r="M38" s="130">
        <f t="shared" si="96"/>
        <v>2789</v>
      </c>
      <c r="N38" s="130">
        <f t="shared" si="96"/>
        <v>2998.2</v>
      </c>
      <c r="O38" s="53">
        <f t="shared" si="105"/>
        <v>1368.6</v>
      </c>
      <c r="P38" s="144">
        <f>RCF!C$7</f>
        <v>12.33</v>
      </c>
      <c r="Q38" s="130">
        <f t="shared" si="97"/>
        <v>1779</v>
      </c>
      <c r="R38" s="130">
        <f t="shared" si="97"/>
        <v>2052</v>
      </c>
      <c r="S38" s="53">
        <f t="shared" si="106"/>
        <v>1354</v>
      </c>
      <c r="T38" s="144">
        <f>RCF!C$9</f>
        <v>12.199</v>
      </c>
      <c r="U38" s="53">
        <f t="shared" si="107"/>
        <v>1354</v>
      </c>
      <c r="V38" s="146">
        <f t="shared" si="108"/>
        <v>12.199</v>
      </c>
      <c r="W38" s="130">
        <f t="shared" si="98"/>
        <v>1489.4</v>
      </c>
      <c r="X38" s="130">
        <f t="shared" si="98"/>
        <v>1854.9</v>
      </c>
      <c r="Y38" s="130">
        <f t="shared" si="98"/>
        <v>2193.4</v>
      </c>
      <c r="Z38" s="130">
        <f t="shared" si="98"/>
        <v>1990.3</v>
      </c>
      <c r="AA38" s="130">
        <f t="shared" si="98"/>
        <v>2938.1</v>
      </c>
      <c r="AB38" s="130">
        <f t="shared" si="98"/>
        <v>4062</v>
      </c>
      <c r="AC38" s="53">
        <f t="shared" si="109"/>
        <v>1369.7</v>
      </c>
      <c r="AD38" s="146">
        <f>RCF!C$13</f>
        <v>12.34</v>
      </c>
      <c r="AE38" s="131">
        <f t="shared" si="99"/>
        <v>2260</v>
      </c>
      <c r="AF38" s="131">
        <f t="shared" si="99"/>
        <v>2876.4</v>
      </c>
      <c r="AG38" s="131">
        <f t="shared" si="99"/>
        <v>4109.1000000000004</v>
      </c>
      <c r="AH38" s="53">
        <f t="shared" si="110"/>
        <v>1383</v>
      </c>
      <c r="AI38" s="146">
        <f>RCF!C$31</f>
        <v>12.46</v>
      </c>
      <c r="AJ38" s="53">
        <f t="shared" si="111"/>
        <v>0</v>
      </c>
      <c r="AK38" s="146">
        <v>0</v>
      </c>
      <c r="AL38" s="53">
        <f t="shared" si="112"/>
        <v>1423.5</v>
      </c>
      <c r="AM38" s="146">
        <f>RCF!C$33</f>
        <v>12.824999999999999</v>
      </c>
      <c r="AN38" s="131">
        <f t="shared" si="113"/>
        <v>2135.1999999999998</v>
      </c>
      <c r="AO38" s="53">
        <f t="shared" si="114"/>
        <v>1434.1</v>
      </c>
      <c r="AP38" s="146">
        <f>RCF!C$35</f>
        <v>12.92</v>
      </c>
      <c r="AQ38" s="131">
        <f t="shared" si="100"/>
        <v>1720.9</v>
      </c>
      <c r="AR38" s="131">
        <f t="shared" si="100"/>
        <v>1936</v>
      </c>
      <c r="AS38" s="53">
        <f t="shared" si="115"/>
        <v>1455.2</v>
      </c>
      <c r="AT38" s="146">
        <f>RCF!C$37</f>
        <v>13.11</v>
      </c>
      <c r="AU38" s="53">
        <f t="shared" si="116"/>
        <v>1426.3</v>
      </c>
      <c r="AV38" s="146">
        <f>RCF!C$39</f>
        <v>12.85</v>
      </c>
      <c r="AW38" s="53">
        <f t="shared" si="117"/>
        <v>1407.7</v>
      </c>
      <c r="AX38" s="146">
        <f>RCF!C$41</f>
        <v>12.682</v>
      </c>
    </row>
    <row r="39" spans="1:50" s="78" customFormat="1" x14ac:dyDescent="0.2">
      <c r="A39" s="74" t="s">
        <v>49</v>
      </c>
      <c r="B39" s="79" t="s">
        <v>81</v>
      </c>
      <c r="C39" s="76">
        <v>176</v>
      </c>
      <c r="D39" s="53">
        <f t="shared" si="101"/>
        <v>7687.5</v>
      </c>
      <c r="E39" s="46">
        <f>RCF!C$43</f>
        <v>43.679000000000002</v>
      </c>
      <c r="F39" s="53">
        <f t="shared" si="102"/>
        <v>2211</v>
      </c>
      <c r="G39" s="144">
        <f>RCF!C$5</f>
        <v>12.563000000000001</v>
      </c>
      <c r="H39" s="53">
        <f t="shared" si="103"/>
        <v>2211</v>
      </c>
      <c r="I39" s="144">
        <f t="shared" si="104"/>
        <v>12.563000000000001</v>
      </c>
      <c r="J39" s="130">
        <f t="shared" si="96"/>
        <v>2432.1999999999998</v>
      </c>
      <c r="K39" s="130">
        <f t="shared" si="96"/>
        <v>2985</v>
      </c>
      <c r="L39" s="130">
        <f t="shared" si="96"/>
        <v>3316.6</v>
      </c>
      <c r="M39" s="130">
        <f t="shared" si="96"/>
        <v>4422.2</v>
      </c>
      <c r="N39" s="130">
        <f t="shared" si="96"/>
        <v>4753.8</v>
      </c>
      <c r="O39" s="53">
        <f t="shared" si="105"/>
        <v>2170</v>
      </c>
      <c r="P39" s="144">
        <f>RCF!C$7</f>
        <v>12.33</v>
      </c>
      <c r="Q39" s="130">
        <f t="shared" si="97"/>
        <v>2821</v>
      </c>
      <c r="R39" s="130">
        <f t="shared" si="97"/>
        <v>3255</v>
      </c>
      <c r="S39" s="53">
        <f t="shared" si="106"/>
        <v>2147</v>
      </c>
      <c r="T39" s="144">
        <f>RCF!C$9</f>
        <v>12.199</v>
      </c>
      <c r="U39" s="53">
        <f t="shared" si="107"/>
        <v>2147</v>
      </c>
      <c r="V39" s="146">
        <f t="shared" si="108"/>
        <v>12.199</v>
      </c>
      <c r="W39" s="130">
        <f t="shared" si="98"/>
        <v>2361.6999999999998</v>
      </c>
      <c r="X39" s="130">
        <f t="shared" si="98"/>
        <v>2941.3</v>
      </c>
      <c r="Y39" s="130">
        <f t="shared" si="98"/>
        <v>3478.1</v>
      </c>
      <c r="Z39" s="130">
        <f t="shared" si="98"/>
        <v>3156</v>
      </c>
      <c r="AA39" s="130">
        <f t="shared" si="98"/>
        <v>4658.8999999999996</v>
      </c>
      <c r="AB39" s="130">
        <f t="shared" si="98"/>
        <v>6441</v>
      </c>
      <c r="AC39" s="53">
        <f t="shared" si="109"/>
        <v>2171.8000000000002</v>
      </c>
      <c r="AD39" s="146">
        <f>RCF!C$13</f>
        <v>12.34</v>
      </c>
      <c r="AE39" s="131">
        <f t="shared" si="99"/>
        <v>3583.5</v>
      </c>
      <c r="AF39" s="131">
        <f t="shared" si="99"/>
        <v>4560.8</v>
      </c>
      <c r="AG39" s="131">
        <f t="shared" si="99"/>
        <v>6515.4</v>
      </c>
      <c r="AH39" s="53">
        <f t="shared" si="110"/>
        <v>2192.9</v>
      </c>
      <c r="AI39" s="146">
        <f>RCF!C$31</f>
        <v>12.46</v>
      </c>
      <c r="AJ39" s="53">
        <f t="shared" si="111"/>
        <v>0</v>
      </c>
      <c r="AK39" s="146">
        <v>0</v>
      </c>
      <c r="AL39" s="53">
        <f t="shared" si="112"/>
        <v>2257.1999999999998</v>
      </c>
      <c r="AM39" s="146">
        <f>RCF!C$33</f>
        <v>12.824999999999999</v>
      </c>
      <c r="AN39" s="131">
        <f t="shared" si="113"/>
        <v>3385.8</v>
      </c>
      <c r="AO39" s="53">
        <f t="shared" si="114"/>
        <v>2273.9</v>
      </c>
      <c r="AP39" s="146">
        <f>RCF!C$35</f>
        <v>12.92</v>
      </c>
      <c r="AQ39" s="131">
        <f t="shared" si="100"/>
        <v>2728.6</v>
      </c>
      <c r="AR39" s="131">
        <f t="shared" si="100"/>
        <v>3069.7</v>
      </c>
      <c r="AS39" s="53">
        <f t="shared" si="115"/>
        <v>2307.3000000000002</v>
      </c>
      <c r="AT39" s="146">
        <f>RCF!C$37</f>
        <v>13.11</v>
      </c>
      <c r="AU39" s="53">
        <f t="shared" si="116"/>
        <v>2261.6</v>
      </c>
      <c r="AV39" s="146">
        <f>RCF!C$39</f>
        <v>12.85</v>
      </c>
      <c r="AW39" s="53">
        <f t="shared" si="117"/>
        <v>2232</v>
      </c>
      <c r="AX39" s="146">
        <f>RCF!C$41</f>
        <v>12.682</v>
      </c>
    </row>
    <row r="40" spans="1:50" s="78" customFormat="1" x14ac:dyDescent="0.2">
      <c r="A40" s="74" t="s">
        <v>65</v>
      </c>
      <c r="B40" s="79" t="s">
        <v>82</v>
      </c>
      <c r="C40" s="76">
        <v>326</v>
      </c>
      <c r="D40" s="53">
        <f t="shared" si="101"/>
        <v>14239.4</v>
      </c>
      <c r="E40" s="46">
        <f>RCF!C$43</f>
        <v>43.679000000000002</v>
      </c>
      <c r="F40" s="53">
        <f t="shared" si="102"/>
        <v>4095.5</v>
      </c>
      <c r="G40" s="144">
        <f>RCF!C$5</f>
        <v>12.563000000000001</v>
      </c>
      <c r="H40" s="53">
        <f t="shared" si="103"/>
        <v>4095.5</v>
      </c>
      <c r="I40" s="144">
        <f t="shared" si="104"/>
        <v>12.563000000000001</v>
      </c>
      <c r="J40" s="130">
        <f t="shared" si="96"/>
        <v>4505.1000000000004</v>
      </c>
      <c r="K40" s="130">
        <f t="shared" si="96"/>
        <v>5529</v>
      </c>
      <c r="L40" s="130">
        <f t="shared" si="96"/>
        <v>6143.3</v>
      </c>
      <c r="M40" s="130">
        <f t="shared" si="96"/>
        <v>8191.1</v>
      </c>
      <c r="N40" s="130">
        <f t="shared" si="96"/>
        <v>8805.4</v>
      </c>
      <c r="O40" s="53">
        <f t="shared" si="105"/>
        <v>4019.5</v>
      </c>
      <c r="P40" s="144">
        <f>RCF!C$7</f>
        <v>12.33</v>
      </c>
      <c r="Q40" s="130">
        <f t="shared" si="97"/>
        <v>5225</v>
      </c>
      <c r="R40" s="130">
        <f t="shared" si="97"/>
        <v>6029</v>
      </c>
      <c r="S40" s="53">
        <f t="shared" si="106"/>
        <v>3976.8</v>
      </c>
      <c r="T40" s="144">
        <f>RCF!C$9</f>
        <v>12.199</v>
      </c>
      <c r="U40" s="53">
        <f t="shared" si="107"/>
        <v>3976.8</v>
      </c>
      <c r="V40" s="146">
        <f t="shared" si="108"/>
        <v>12.199</v>
      </c>
      <c r="W40" s="130">
        <f t="shared" si="98"/>
        <v>4374.3999999999996</v>
      </c>
      <c r="X40" s="130">
        <f t="shared" si="98"/>
        <v>5448.2</v>
      </c>
      <c r="Y40" s="130">
        <f t="shared" si="98"/>
        <v>6442.4</v>
      </c>
      <c r="Z40" s="130">
        <f t="shared" si="98"/>
        <v>5845.8</v>
      </c>
      <c r="AA40" s="130">
        <f t="shared" si="98"/>
        <v>8629.6</v>
      </c>
      <c r="AB40" s="130">
        <f t="shared" si="98"/>
        <v>11930.4</v>
      </c>
      <c r="AC40" s="53">
        <f t="shared" si="109"/>
        <v>4022.8</v>
      </c>
      <c r="AD40" s="146">
        <f>RCF!C$13</f>
        <v>12.34</v>
      </c>
      <c r="AE40" s="131">
        <f t="shared" si="99"/>
        <v>6637.6</v>
      </c>
      <c r="AF40" s="131">
        <f t="shared" si="99"/>
        <v>8447.9</v>
      </c>
      <c r="AG40" s="131">
        <f t="shared" si="99"/>
        <v>12068.4</v>
      </c>
      <c r="AH40" s="53">
        <f t="shared" si="110"/>
        <v>4061.9</v>
      </c>
      <c r="AI40" s="146">
        <f>RCF!C$31</f>
        <v>12.46</v>
      </c>
      <c r="AJ40" s="53">
        <f t="shared" si="111"/>
        <v>0</v>
      </c>
      <c r="AK40" s="146">
        <v>0</v>
      </c>
      <c r="AL40" s="53">
        <f t="shared" si="112"/>
        <v>4180.8999999999996</v>
      </c>
      <c r="AM40" s="146">
        <f>RCF!C$33</f>
        <v>12.824999999999999</v>
      </c>
      <c r="AN40" s="131">
        <f t="shared" si="113"/>
        <v>6271.3</v>
      </c>
      <c r="AO40" s="53">
        <f t="shared" si="114"/>
        <v>4211.8999999999996</v>
      </c>
      <c r="AP40" s="146">
        <f>RCF!C$35</f>
        <v>12.92</v>
      </c>
      <c r="AQ40" s="131">
        <f t="shared" si="100"/>
        <v>5054.2</v>
      </c>
      <c r="AR40" s="131">
        <f t="shared" si="100"/>
        <v>5686</v>
      </c>
      <c r="AS40" s="53">
        <f t="shared" si="115"/>
        <v>4273.8</v>
      </c>
      <c r="AT40" s="146">
        <f>RCF!C$37</f>
        <v>13.11</v>
      </c>
      <c r="AU40" s="53">
        <f t="shared" si="116"/>
        <v>4189.1000000000004</v>
      </c>
      <c r="AV40" s="146">
        <f>RCF!C$39</f>
        <v>12.85</v>
      </c>
      <c r="AW40" s="53">
        <f t="shared" si="117"/>
        <v>4134.3</v>
      </c>
      <c r="AX40" s="146">
        <f>RCF!C$41</f>
        <v>12.682</v>
      </c>
    </row>
    <row r="41" spans="1:50" s="78" customFormat="1" x14ac:dyDescent="0.2">
      <c r="A41" s="74" t="s">
        <v>46</v>
      </c>
      <c r="B41" s="79" t="s">
        <v>83</v>
      </c>
      <c r="C41" s="76">
        <v>159</v>
      </c>
      <c r="D41" s="53">
        <f t="shared" si="101"/>
        <v>6945</v>
      </c>
      <c r="E41" s="46">
        <f>RCF!C$43</f>
        <v>43.679000000000002</v>
      </c>
      <c r="F41" s="53">
        <f t="shared" si="102"/>
        <v>1997.5</v>
      </c>
      <c r="G41" s="144">
        <f>RCF!C$5</f>
        <v>12.563000000000001</v>
      </c>
      <c r="H41" s="53">
        <f t="shared" si="103"/>
        <v>1997.5</v>
      </c>
      <c r="I41" s="144">
        <f t="shared" si="104"/>
        <v>12.563000000000001</v>
      </c>
      <c r="J41" s="130">
        <f t="shared" si="96"/>
        <v>2197.3000000000002</v>
      </c>
      <c r="K41" s="130">
        <f t="shared" si="96"/>
        <v>2696.6</v>
      </c>
      <c r="L41" s="130">
        <f t="shared" si="96"/>
        <v>2996.3</v>
      </c>
      <c r="M41" s="130">
        <f t="shared" si="96"/>
        <v>3995</v>
      </c>
      <c r="N41" s="130">
        <f t="shared" si="96"/>
        <v>4294.7</v>
      </c>
      <c r="O41" s="53">
        <f t="shared" si="105"/>
        <v>1960.4</v>
      </c>
      <c r="P41" s="144">
        <f>RCF!C$7</f>
        <v>12.33</v>
      </c>
      <c r="Q41" s="130">
        <f t="shared" si="97"/>
        <v>2548</v>
      </c>
      <c r="R41" s="130">
        <f t="shared" si="97"/>
        <v>2940</v>
      </c>
      <c r="S41" s="53">
        <f t="shared" si="106"/>
        <v>1939.6</v>
      </c>
      <c r="T41" s="144">
        <f>RCF!C$9</f>
        <v>12.199</v>
      </c>
      <c r="U41" s="53">
        <f t="shared" si="107"/>
        <v>1939.6</v>
      </c>
      <c r="V41" s="146">
        <f t="shared" si="108"/>
        <v>12.199</v>
      </c>
      <c r="W41" s="130">
        <f t="shared" si="98"/>
        <v>2133.5</v>
      </c>
      <c r="X41" s="130">
        <f t="shared" si="98"/>
        <v>2657.2</v>
      </c>
      <c r="Y41" s="130">
        <f t="shared" si="98"/>
        <v>3142.1</v>
      </c>
      <c r="Z41" s="130">
        <f t="shared" si="98"/>
        <v>2851.2</v>
      </c>
      <c r="AA41" s="130">
        <f t="shared" si="98"/>
        <v>4208.8999999999996</v>
      </c>
      <c r="AB41" s="130">
        <f t="shared" si="98"/>
        <v>5818.8</v>
      </c>
      <c r="AC41" s="53">
        <f t="shared" si="109"/>
        <v>1962</v>
      </c>
      <c r="AD41" s="146">
        <f>RCF!C$13</f>
        <v>12.34</v>
      </c>
      <c r="AE41" s="131">
        <f t="shared" si="99"/>
        <v>3237.3</v>
      </c>
      <c r="AF41" s="131">
        <f t="shared" si="99"/>
        <v>4120.2</v>
      </c>
      <c r="AG41" s="131">
        <f t="shared" si="99"/>
        <v>5886</v>
      </c>
      <c r="AH41" s="53">
        <f t="shared" si="110"/>
        <v>1981.1</v>
      </c>
      <c r="AI41" s="146">
        <f>RCF!C$31</f>
        <v>12.46</v>
      </c>
      <c r="AJ41" s="53">
        <f t="shared" si="111"/>
        <v>0</v>
      </c>
      <c r="AK41" s="146">
        <v>0</v>
      </c>
      <c r="AL41" s="53">
        <f t="shared" si="112"/>
        <v>2039.1</v>
      </c>
      <c r="AM41" s="146">
        <f>RCF!C$33</f>
        <v>12.824999999999999</v>
      </c>
      <c r="AN41" s="131">
        <f t="shared" si="113"/>
        <v>3058.6</v>
      </c>
      <c r="AO41" s="53">
        <f t="shared" si="114"/>
        <v>2054.1999999999998</v>
      </c>
      <c r="AP41" s="146">
        <f>RCF!C$35</f>
        <v>12.92</v>
      </c>
      <c r="AQ41" s="131">
        <f t="shared" si="100"/>
        <v>2465</v>
      </c>
      <c r="AR41" s="131">
        <f t="shared" si="100"/>
        <v>2773.1</v>
      </c>
      <c r="AS41" s="53">
        <f t="shared" si="115"/>
        <v>2084.4</v>
      </c>
      <c r="AT41" s="146">
        <f>RCF!C$37</f>
        <v>13.11</v>
      </c>
      <c r="AU41" s="53">
        <f t="shared" si="116"/>
        <v>2043.1</v>
      </c>
      <c r="AV41" s="146">
        <f>RCF!C$39</f>
        <v>12.85</v>
      </c>
      <c r="AW41" s="53">
        <f t="shared" si="117"/>
        <v>2016.4</v>
      </c>
      <c r="AX41" s="146">
        <f>RCF!C$41</f>
        <v>12.682</v>
      </c>
    </row>
    <row r="42" spans="1:50" s="78" customFormat="1" x14ac:dyDescent="0.2">
      <c r="A42" s="190">
        <v>1204</v>
      </c>
      <c r="B42" s="55" t="s">
        <v>165</v>
      </c>
      <c r="C42" s="191">
        <v>30</v>
      </c>
      <c r="D42" s="53">
        <f t="shared" si="101"/>
        <v>1310.4000000000001</v>
      </c>
      <c r="E42" s="46">
        <f>RCF!C$43</f>
        <v>43.679000000000002</v>
      </c>
      <c r="F42" s="53">
        <f t="shared" si="102"/>
        <v>376.8</v>
      </c>
      <c r="G42" s="144">
        <f>RCF!C$5</f>
        <v>12.563000000000001</v>
      </c>
      <c r="H42" s="53">
        <f t="shared" si="103"/>
        <v>376.8</v>
      </c>
      <c r="I42" s="144">
        <f t="shared" si="104"/>
        <v>12.563000000000001</v>
      </c>
      <c r="J42" s="130">
        <f t="shared" si="96"/>
        <v>414.6</v>
      </c>
      <c r="K42" s="130">
        <f t="shared" si="96"/>
        <v>508.8</v>
      </c>
      <c r="L42" s="130">
        <f t="shared" si="96"/>
        <v>565.29999999999995</v>
      </c>
      <c r="M42" s="130">
        <f t="shared" si="96"/>
        <v>753.8</v>
      </c>
      <c r="N42" s="130">
        <f t="shared" si="96"/>
        <v>810.3</v>
      </c>
      <c r="O42" s="53">
        <f t="shared" si="105"/>
        <v>369.9</v>
      </c>
      <c r="P42" s="144">
        <f>RCF!C$7</f>
        <v>12.33</v>
      </c>
      <c r="Q42" s="130">
        <f t="shared" si="97"/>
        <v>480</v>
      </c>
      <c r="R42" s="130">
        <f t="shared" si="97"/>
        <v>554</v>
      </c>
      <c r="S42" s="53">
        <f t="shared" si="106"/>
        <v>346.8</v>
      </c>
      <c r="T42" s="144">
        <f>RCF!C$9/1.055</f>
        <v>11.56303317535545</v>
      </c>
      <c r="U42" s="53">
        <f t="shared" si="107"/>
        <v>365.9</v>
      </c>
      <c r="V42" s="146">
        <f>T42*1.055</f>
        <v>12.199</v>
      </c>
      <c r="W42" s="130">
        <f t="shared" si="98"/>
        <v>402.4</v>
      </c>
      <c r="X42" s="130">
        <f t="shared" si="98"/>
        <v>501.2</v>
      </c>
      <c r="Y42" s="130">
        <f t="shared" si="98"/>
        <v>592.70000000000005</v>
      </c>
      <c r="Z42" s="130">
        <f t="shared" si="98"/>
        <v>537.79999999999995</v>
      </c>
      <c r="AA42" s="130">
        <f t="shared" si="98"/>
        <v>794</v>
      </c>
      <c r="AB42" s="130">
        <f t="shared" si="98"/>
        <v>1097.7</v>
      </c>
      <c r="AC42" s="53">
        <f t="shared" si="109"/>
        <v>370.2</v>
      </c>
      <c r="AD42" s="146">
        <f>RCF!C$13</f>
        <v>12.34</v>
      </c>
      <c r="AE42" s="131">
        <f t="shared" si="99"/>
        <v>610.79999999999995</v>
      </c>
      <c r="AF42" s="131">
        <f t="shared" si="99"/>
        <v>777.4</v>
      </c>
      <c r="AG42" s="131">
        <f t="shared" si="99"/>
        <v>1110.5999999999999</v>
      </c>
      <c r="AH42" s="53">
        <f t="shared" si="110"/>
        <v>373.8</v>
      </c>
      <c r="AI42" s="146">
        <f>RCF!C$31</f>
        <v>12.46</v>
      </c>
      <c r="AJ42" s="53">
        <f t="shared" si="111"/>
        <v>0</v>
      </c>
      <c r="AK42" s="146">
        <v>0</v>
      </c>
      <c r="AL42" s="53">
        <f t="shared" si="112"/>
        <v>384.7</v>
      </c>
      <c r="AM42" s="146">
        <f>RCF!C$33</f>
        <v>12.824999999999999</v>
      </c>
      <c r="AN42" s="131">
        <f t="shared" si="113"/>
        <v>577</v>
      </c>
      <c r="AO42" s="53">
        <f t="shared" si="114"/>
        <v>387.6</v>
      </c>
      <c r="AP42" s="146">
        <f>RCF!C$35</f>
        <v>12.92</v>
      </c>
      <c r="AQ42" s="131">
        <f t="shared" si="100"/>
        <v>465.1</v>
      </c>
      <c r="AR42" s="131">
        <f t="shared" si="100"/>
        <v>523.20000000000005</v>
      </c>
      <c r="AS42" s="53">
        <f t="shared" si="115"/>
        <v>393.3</v>
      </c>
      <c r="AT42" s="146">
        <f>RCF!C$37</f>
        <v>13.11</v>
      </c>
      <c r="AU42" s="53">
        <f t="shared" si="116"/>
        <v>385.5</v>
      </c>
      <c r="AV42" s="146">
        <f>RCF!C$39</f>
        <v>12.85</v>
      </c>
      <c r="AW42" s="53">
        <f t="shared" si="117"/>
        <v>380.4</v>
      </c>
      <c r="AX42" s="146">
        <f>RCF!C$41</f>
        <v>12.682</v>
      </c>
    </row>
    <row r="43" spans="1:50" s="78" customFormat="1" x14ac:dyDescent="0.2">
      <c r="A43" s="190">
        <v>1205</v>
      </c>
      <c r="B43" s="55" t="s">
        <v>166</v>
      </c>
      <c r="C43" s="191">
        <v>100</v>
      </c>
      <c r="D43" s="53">
        <f t="shared" si="101"/>
        <v>4367.8999999999996</v>
      </c>
      <c r="E43" s="46">
        <f>RCF!C$43</f>
        <v>43.679000000000002</v>
      </c>
      <c r="F43" s="53">
        <f t="shared" si="102"/>
        <v>1256.3</v>
      </c>
      <c r="G43" s="144">
        <f>RCF!C$5</f>
        <v>12.563000000000001</v>
      </c>
      <c r="H43" s="53">
        <f t="shared" si="103"/>
        <v>1256.3</v>
      </c>
      <c r="I43" s="144">
        <f t="shared" si="104"/>
        <v>12.563000000000001</v>
      </c>
      <c r="J43" s="130">
        <f t="shared" si="96"/>
        <v>1381.9</v>
      </c>
      <c r="K43" s="130">
        <f t="shared" si="96"/>
        <v>1696</v>
      </c>
      <c r="L43" s="130">
        <f t="shared" si="96"/>
        <v>1884.5</v>
      </c>
      <c r="M43" s="130">
        <f t="shared" si="96"/>
        <v>2512.6</v>
      </c>
      <c r="N43" s="130">
        <f t="shared" si="96"/>
        <v>2701</v>
      </c>
      <c r="O43" s="53">
        <f t="shared" si="105"/>
        <v>1233</v>
      </c>
      <c r="P43" s="144">
        <f>RCF!C$7</f>
        <v>12.33</v>
      </c>
      <c r="Q43" s="130">
        <f t="shared" si="97"/>
        <v>1602</v>
      </c>
      <c r="R43" s="130">
        <f t="shared" si="97"/>
        <v>1849</v>
      </c>
      <c r="S43" s="53">
        <f t="shared" si="106"/>
        <v>1156.3</v>
      </c>
      <c r="T43" s="144">
        <f>RCF!C$9/1.055</f>
        <v>11.56303317535545</v>
      </c>
      <c r="U43" s="53">
        <f t="shared" ref="U43:U48" si="118">ROUNDDOWN($C43*V43,1)</f>
        <v>1219.9000000000001</v>
      </c>
      <c r="V43" s="146">
        <f t="shared" ref="V43:V48" si="119">T43*1.055</f>
        <v>12.199</v>
      </c>
      <c r="W43" s="130">
        <f t="shared" si="98"/>
        <v>1341.8</v>
      </c>
      <c r="X43" s="130">
        <f t="shared" si="98"/>
        <v>1671.2</v>
      </c>
      <c r="Y43" s="130">
        <f t="shared" si="98"/>
        <v>1976.2</v>
      </c>
      <c r="Z43" s="130">
        <f t="shared" si="98"/>
        <v>1793.2</v>
      </c>
      <c r="AA43" s="130">
        <f t="shared" si="98"/>
        <v>2647.1</v>
      </c>
      <c r="AB43" s="130">
        <f t="shared" si="98"/>
        <v>3659.7</v>
      </c>
      <c r="AC43" s="53">
        <f t="shared" si="109"/>
        <v>1234</v>
      </c>
      <c r="AD43" s="146">
        <f>RCF!C$13</f>
        <v>12.34</v>
      </c>
      <c r="AE43" s="131">
        <f t="shared" si="99"/>
        <v>2036.1</v>
      </c>
      <c r="AF43" s="131">
        <f t="shared" si="99"/>
        <v>2591.4</v>
      </c>
      <c r="AG43" s="131">
        <f t="shared" si="99"/>
        <v>3702</v>
      </c>
      <c r="AH43" s="53">
        <f t="shared" si="110"/>
        <v>1246</v>
      </c>
      <c r="AI43" s="146">
        <f>RCF!C$31</f>
        <v>12.46</v>
      </c>
      <c r="AJ43" s="53">
        <f t="shared" si="111"/>
        <v>0</v>
      </c>
      <c r="AK43" s="146">
        <v>0</v>
      </c>
      <c r="AL43" s="53">
        <f t="shared" si="112"/>
        <v>1282.5</v>
      </c>
      <c r="AM43" s="146">
        <f>RCF!C$33</f>
        <v>12.824999999999999</v>
      </c>
      <c r="AN43" s="131">
        <f t="shared" si="113"/>
        <v>1923.7</v>
      </c>
      <c r="AO43" s="53">
        <f t="shared" si="114"/>
        <v>1292</v>
      </c>
      <c r="AP43" s="146">
        <f>RCF!C$35</f>
        <v>12.92</v>
      </c>
      <c r="AQ43" s="131">
        <f t="shared" si="100"/>
        <v>1550.4</v>
      </c>
      <c r="AR43" s="131">
        <f t="shared" si="100"/>
        <v>1744.2</v>
      </c>
      <c r="AS43" s="53">
        <f t="shared" si="115"/>
        <v>1311</v>
      </c>
      <c r="AT43" s="146">
        <f>RCF!C$37</f>
        <v>13.11</v>
      </c>
      <c r="AU43" s="53">
        <f t="shared" si="116"/>
        <v>1285</v>
      </c>
      <c r="AV43" s="146">
        <f>RCF!C$39</f>
        <v>12.85</v>
      </c>
      <c r="AW43" s="53">
        <f t="shared" si="117"/>
        <v>1268.2</v>
      </c>
      <c r="AX43" s="146">
        <f>RCF!C$41</f>
        <v>12.682</v>
      </c>
    </row>
    <row r="44" spans="1:50" s="78" customFormat="1" x14ac:dyDescent="0.2">
      <c r="A44" s="190">
        <v>1206</v>
      </c>
      <c r="B44" s="55" t="s">
        <v>167</v>
      </c>
      <c r="C44" s="191">
        <v>50</v>
      </c>
      <c r="D44" s="53">
        <f t="shared" si="101"/>
        <v>2184</v>
      </c>
      <c r="E44" s="46">
        <f>RCF!C$43</f>
        <v>43.679000000000002</v>
      </c>
      <c r="F44" s="53">
        <f t="shared" si="102"/>
        <v>628.1</v>
      </c>
      <c r="G44" s="144">
        <f>RCF!C$5</f>
        <v>12.563000000000001</v>
      </c>
      <c r="H44" s="53">
        <f t="shared" si="103"/>
        <v>628.1</v>
      </c>
      <c r="I44" s="144">
        <f t="shared" si="104"/>
        <v>12.563000000000001</v>
      </c>
      <c r="J44" s="130">
        <f t="shared" si="96"/>
        <v>691</v>
      </c>
      <c r="K44" s="130">
        <f t="shared" si="96"/>
        <v>848</v>
      </c>
      <c r="L44" s="130">
        <f t="shared" si="96"/>
        <v>942.2</v>
      </c>
      <c r="M44" s="130">
        <f t="shared" si="96"/>
        <v>1256.3</v>
      </c>
      <c r="N44" s="130">
        <f t="shared" si="96"/>
        <v>1350.5</v>
      </c>
      <c r="O44" s="53">
        <f t="shared" si="105"/>
        <v>616.5</v>
      </c>
      <c r="P44" s="144">
        <f>RCF!C$7</f>
        <v>12.33</v>
      </c>
      <c r="Q44" s="130">
        <f t="shared" si="97"/>
        <v>801</v>
      </c>
      <c r="R44" s="130">
        <f t="shared" si="97"/>
        <v>924</v>
      </c>
      <c r="S44" s="53">
        <f t="shared" si="106"/>
        <v>578.1</v>
      </c>
      <c r="T44" s="144">
        <f>RCF!C$9/1.055</f>
        <v>11.56303317535545</v>
      </c>
      <c r="U44" s="53">
        <f t="shared" si="118"/>
        <v>609.9</v>
      </c>
      <c r="V44" s="146">
        <f t="shared" si="119"/>
        <v>12.199</v>
      </c>
      <c r="W44" s="130">
        <f t="shared" si="98"/>
        <v>670.8</v>
      </c>
      <c r="X44" s="130">
        <f t="shared" si="98"/>
        <v>835.5</v>
      </c>
      <c r="Y44" s="130">
        <f t="shared" si="98"/>
        <v>988</v>
      </c>
      <c r="Z44" s="130">
        <f t="shared" si="98"/>
        <v>896.5</v>
      </c>
      <c r="AA44" s="130">
        <f t="shared" si="98"/>
        <v>1323.4</v>
      </c>
      <c r="AB44" s="130">
        <f t="shared" si="98"/>
        <v>1829.7</v>
      </c>
      <c r="AC44" s="53">
        <f t="shared" si="109"/>
        <v>617</v>
      </c>
      <c r="AD44" s="146">
        <f>RCF!C$13</f>
        <v>12.34</v>
      </c>
      <c r="AE44" s="131">
        <f t="shared" si="99"/>
        <v>1018.1</v>
      </c>
      <c r="AF44" s="131">
        <f t="shared" si="99"/>
        <v>1295.7</v>
      </c>
      <c r="AG44" s="131">
        <f t="shared" si="99"/>
        <v>1851</v>
      </c>
      <c r="AH44" s="53">
        <f t="shared" si="110"/>
        <v>623</v>
      </c>
      <c r="AI44" s="146">
        <f>RCF!C$31</f>
        <v>12.46</v>
      </c>
      <c r="AJ44" s="53">
        <f t="shared" si="111"/>
        <v>0</v>
      </c>
      <c r="AK44" s="146">
        <v>0</v>
      </c>
      <c r="AL44" s="53">
        <f t="shared" si="112"/>
        <v>641.20000000000005</v>
      </c>
      <c r="AM44" s="146">
        <f>RCF!C$33</f>
        <v>12.824999999999999</v>
      </c>
      <c r="AN44" s="131">
        <f t="shared" si="113"/>
        <v>961.8</v>
      </c>
      <c r="AO44" s="53">
        <f t="shared" si="114"/>
        <v>646</v>
      </c>
      <c r="AP44" s="146">
        <f>RCF!C$35</f>
        <v>12.92</v>
      </c>
      <c r="AQ44" s="131">
        <f t="shared" si="100"/>
        <v>775.2</v>
      </c>
      <c r="AR44" s="131">
        <f t="shared" si="100"/>
        <v>872.1</v>
      </c>
      <c r="AS44" s="53">
        <f t="shared" si="115"/>
        <v>655.5</v>
      </c>
      <c r="AT44" s="146">
        <f>RCF!C$37</f>
        <v>13.11</v>
      </c>
      <c r="AU44" s="53">
        <f t="shared" si="116"/>
        <v>642.5</v>
      </c>
      <c r="AV44" s="146">
        <f>RCF!C$39</f>
        <v>12.85</v>
      </c>
      <c r="AW44" s="53">
        <f t="shared" si="117"/>
        <v>634.1</v>
      </c>
      <c r="AX44" s="146">
        <f>RCF!C$41</f>
        <v>12.682</v>
      </c>
    </row>
    <row r="45" spans="1:50" s="78" customFormat="1" x14ac:dyDescent="0.2">
      <c r="A45" s="190">
        <v>1207</v>
      </c>
      <c r="B45" s="55" t="s">
        <v>168</v>
      </c>
      <c r="C45" s="191">
        <v>30</v>
      </c>
      <c r="D45" s="53">
        <f t="shared" si="101"/>
        <v>1310.4000000000001</v>
      </c>
      <c r="E45" s="46">
        <f>RCF!C$43</f>
        <v>43.679000000000002</v>
      </c>
      <c r="F45" s="53">
        <f t="shared" si="102"/>
        <v>376.8</v>
      </c>
      <c r="G45" s="144">
        <f>RCF!C$5</f>
        <v>12.563000000000001</v>
      </c>
      <c r="H45" s="53">
        <f t="shared" si="103"/>
        <v>376.8</v>
      </c>
      <c r="I45" s="144">
        <f t="shared" si="104"/>
        <v>12.563000000000001</v>
      </c>
      <c r="J45" s="130">
        <f t="shared" si="96"/>
        <v>414.6</v>
      </c>
      <c r="K45" s="130">
        <f t="shared" si="96"/>
        <v>508.8</v>
      </c>
      <c r="L45" s="130">
        <f t="shared" si="96"/>
        <v>565.29999999999995</v>
      </c>
      <c r="M45" s="130">
        <f t="shared" si="96"/>
        <v>753.8</v>
      </c>
      <c r="N45" s="130">
        <f t="shared" si="96"/>
        <v>810.3</v>
      </c>
      <c r="O45" s="53">
        <f t="shared" si="105"/>
        <v>369.9</v>
      </c>
      <c r="P45" s="144">
        <f>RCF!C$7</f>
        <v>12.33</v>
      </c>
      <c r="Q45" s="130">
        <f t="shared" si="97"/>
        <v>480</v>
      </c>
      <c r="R45" s="130">
        <f t="shared" si="97"/>
        <v>554</v>
      </c>
      <c r="S45" s="53">
        <f t="shared" si="106"/>
        <v>346.8</v>
      </c>
      <c r="T45" s="144">
        <f>RCF!C$9/1.055</f>
        <v>11.56303317535545</v>
      </c>
      <c r="U45" s="53">
        <f t="shared" si="118"/>
        <v>365.9</v>
      </c>
      <c r="V45" s="146">
        <f t="shared" si="119"/>
        <v>12.199</v>
      </c>
      <c r="W45" s="130">
        <f t="shared" si="98"/>
        <v>402.4</v>
      </c>
      <c r="X45" s="130">
        <f t="shared" si="98"/>
        <v>501.2</v>
      </c>
      <c r="Y45" s="130">
        <f t="shared" si="98"/>
        <v>592.70000000000005</v>
      </c>
      <c r="Z45" s="130">
        <f t="shared" si="98"/>
        <v>537.79999999999995</v>
      </c>
      <c r="AA45" s="130">
        <f t="shared" si="98"/>
        <v>794</v>
      </c>
      <c r="AB45" s="130">
        <f t="shared" si="98"/>
        <v>1097.7</v>
      </c>
      <c r="AC45" s="53">
        <f t="shared" si="109"/>
        <v>370.2</v>
      </c>
      <c r="AD45" s="146">
        <f>RCF!C$13</f>
        <v>12.34</v>
      </c>
      <c r="AE45" s="131">
        <f t="shared" si="99"/>
        <v>610.79999999999995</v>
      </c>
      <c r="AF45" s="131">
        <f t="shared" si="99"/>
        <v>777.4</v>
      </c>
      <c r="AG45" s="131">
        <f t="shared" si="99"/>
        <v>1110.5999999999999</v>
      </c>
      <c r="AH45" s="53">
        <f t="shared" si="110"/>
        <v>373.8</v>
      </c>
      <c r="AI45" s="146">
        <f>RCF!C$31</f>
        <v>12.46</v>
      </c>
      <c r="AJ45" s="53">
        <f t="shared" si="111"/>
        <v>0</v>
      </c>
      <c r="AK45" s="146">
        <v>0</v>
      </c>
      <c r="AL45" s="53">
        <f t="shared" si="112"/>
        <v>384.7</v>
      </c>
      <c r="AM45" s="146">
        <f>RCF!C$33</f>
        <v>12.824999999999999</v>
      </c>
      <c r="AN45" s="131">
        <f t="shared" si="113"/>
        <v>577</v>
      </c>
      <c r="AO45" s="53">
        <f t="shared" si="114"/>
        <v>387.6</v>
      </c>
      <c r="AP45" s="146">
        <f>RCF!C$35</f>
        <v>12.92</v>
      </c>
      <c r="AQ45" s="131">
        <f t="shared" si="100"/>
        <v>465.1</v>
      </c>
      <c r="AR45" s="131">
        <f t="shared" si="100"/>
        <v>523.20000000000005</v>
      </c>
      <c r="AS45" s="53">
        <f t="shared" si="115"/>
        <v>393.3</v>
      </c>
      <c r="AT45" s="146">
        <f>RCF!C$37</f>
        <v>13.11</v>
      </c>
      <c r="AU45" s="53">
        <f t="shared" si="116"/>
        <v>385.5</v>
      </c>
      <c r="AV45" s="146">
        <f>RCF!C$39</f>
        <v>12.85</v>
      </c>
      <c r="AW45" s="53">
        <f t="shared" si="117"/>
        <v>380.4</v>
      </c>
      <c r="AX45" s="146">
        <f>RCF!C$41</f>
        <v>12.682</v>
      </c>
    </row>
    <row r="46" spans="1:50" s="78" customFormat="1" ht="25.5" x14ac:dyDescent="0.2">
      <c r="A46" s="190">
        <v>1208</v>
      </c>
      <c r="B46" s="55" t="s">
        <v>169</v>
      </c>
      <c r="C46" s="191">
        <v>137</v>
      </c>
      <c r="D46" s="53">
        <f t="shared" si="101"/>
        <v>5984</v>
      </c>
      <c r="E46" s="46">
        <f>RCF!C$43</f>
        <v>43.679000000000002</v>
      </c>
      <c r="F46" s="53">
        <f t="shared" si="102"/>
        <v>1721.1</v>
      </c>
      <c r="G46" s="144">
        <f>RCF!C$5</f>
        <v>12.563000000000001</v>
      </c>
      <c r="H46" s="53">
        <f t="shared" si="103"/>
        <v>1721.1</v>
      </c>
      <c r="I46" s="144">
        <f t="shared" si="104"/>
        <v>12.563000000000001</v>
      </c>
      <c r="J46" s="130">
        <f t="shared" ref="J46:N73" si="120">ROUND($C46*$I46*J$6,1)</f>
        <v>1893.2</v>
      </c>
      <c r="K46" s="130">
        <f t="shared" si="120"/>
        <v>2323.5</v>
      </c>
      <c r="L46" s="130">
        <f t="shared" si="120"/>
        <v>2581.6999999999998</v>
      </c>
      <c r="M46" s="130">
        <f t="shared" si="120"/>
        <v>3442.3</v>
      </c>
      <c r="N46" s="130">
        <f t="shared" si="120"/>
        <v>3700.4</v>
      </c>
      <c r="O46" s="53">
        <f t="shared" si="105"/>
        <v>1689.2</v>
      </c>
      <c r="P46" s="144">
        <f>RCF!C$7</f>
        <v>12.33</v>
      </c>
      <c r="Q46" s="130">
        <f t="shared" si="97"/>
        <v>2195</v>
      </c>
      <c r="R46" s="130">
        <f t="shared" si="97"/>
        <v>2533</v>
      </c>
      <c r="S46" s="53">
        <f t="shared" si="106"/>
        <v>1584.1</v>
      </c>
      <c r="T46" s="144">
        <f>RCF!C$9/1.055</f>
        <v>11.56303317535545</v>
      </c>
      <c r="U46" s="53">
        <f t="shared" si="118"/>
        <v>1671.2</v>
      </c>
      <c r="V46" s="146">
        <f t="shared" si="119"/>
        <v>12.199</v>
      </c>
      <c r="W46" s="130">
        <f t="shared" si="98"/>
        <v>1838.3</v>
      </c>
      <c r="X46" s="130">
        <f t="shared" si="98"/>
        <v>2289.5</v>
      </c>
      <c r="Y46" s="130">
        <f t="shared" si="98"/>
        <v>2707.3</v>
      </c>
      <c r="Z46" s="130">
        <f t="shared" si="98"/>
        <v>2456.6</v>
      </c>
      <c r="AA46" s="130">
        <f t="shared" si="98"/>
        <v>3626.5</v>
      </c>
      <c r="AB46" s="130">
        <f t="shared" si="98"/>
        <v>5013.6000000000004</v>
      </c>
      <c r="AC46" s="53">
        <f t="shared" si="109"/>
        <v>1690.5</v>
      </c>
      <c r="AD46" s="146">
        <f>RCF!C$13</f>
        <v>12.34</v>
      </c>
      <c r="AE46" s="131">
        <f t="shared" ref="AE46:AG73" si="121">ROUND($AC46*AE$6,1)</f>
        <v>2789.3</v>
      </c>
      <c r="AF46" s="131">
        <f t="shared" si="121"/>
        <v>3550.1</v>
      </c>
      <c r="AG46" s="131">
        <f t="shared" si="121"/>
        <v>5071.5</v>
      </c>
      <c r="AH46" s="53">
        <f t="shared" si="110"/>
        <v>1707</v>
      </c>
      <c r="AI46" s="146">
        <f>RCF!C$31</f>
        <v>12.46</v>
      </c>
      <c r="AJ46" s="53">
        <f t="shared" si="111"/>
        <v>0</v>
      </c>
      <c r="AK46" s="146">
        <v>0</v>
      </c>
      <c r="AL46" s="53">
        <f t="shared" si="112"/>
        <v>1757</v>
      </c>
      <c r="AM46" s="146">
        <f>RCF!C$33</f>
        <v>12.824999999999999</v>
      </c>
      <c r="AN46" s="131">
        <f t="shared" si="113"/>
        <v>2635.5</v>
      </c>
      <c r="AO46" s="53">
        <f t="shared" si="114"/>
        <v>1770</v>
      </c>
      <c r="AP46" s="146">
        <f>RCF!C$35</f>
        <v>12.92</v>
      </c>
      <c r="AQ46" s="131">
        <f t="shared" si="100"/>
        <v>2124</v>
      </c>
      <c r="AR46" s="131">
        <f t="shared" si="100"/>
        <v>2389.5</v>
      </c>
      <c r="AS46" s="53">
        <f t="shared" si="115"/>
        <v>1796</v>
      </c>
      <c r="AT46" s="146">
        <f>RCF!C$37</f>
        <v>13.11</v>
      </c>
      <c r="AU46" s="53">
        <f t="shared" si="116"/>
        <v>1760.4</v>
      </c>
      <c r="AV46" s="146">
        <f>RCF!C$39</f>
        <v>12.85</v>
      </c>
      <c r="AW46" s="53">
        <f t="shared" si="117"/>
        <v>1737.4</v>
      </c>
      <c r="AX46" s="146">
        <f>RCF!C$41</f>
        <v>12.682</v>
      </c>
    </row>
    <row r="47" spans="1:50" s="78" customFormat="1" x14ac:dyDescent="0.2">
      <c r="A47" s="190">
        <v>1209</v>
      </c>
      <c r="B47" s="55" t="s">
        <v>170</v>
      </c>
      <c r="C47" s="191">
        <v>58</v>
      </c>
      <c r="D47" s="53">
        <f t="shared" si="101"/>
        <v>2533.4</v>
      </c>
      <c r="E47" s="46">
        <f>RCF!C$43</f>
        <v>43.679000000000002</v>
      </c>
      <c r="F47" s="53">
        <f t="shared" si="102"/>
        <v>728.6</v>
      </c>
      <c r="G47" s="144">
        <f>RCF!C$5</f>
        <v>12.563000000000001</v>
      </c>
      <c r="H47" s="53">
        <f t="shared" si="103"/>
        <v>728.6</v>
      </c>
      <c r="I47" s="144">
        <f t="shared" si="104"/>
        <v>12.563000000000001</v>
      </c>
      <c r="J47" s="130">
        <f t="shared" si="120"/>
        <v>801.5</v>
      </c>
      <c r="K47" s="130">
        <f t="shared" si="120"/>
        <v>983.7</v>
      </c>
      <c r="L47" s="130">
        <f t="shared" si="120"/>
        <v>1093</v>
      </c>
      <c r="M47" s="130">
        <f t="shared" si="120"/>
        <v>1457.3</v>
      </c>
      <c r="N47" s="130">
        <f t="shared" si="120"/>
        <v>1566.6</v>
      </c>
      <c r="O47" s="53">
        <f t="shared" si="105"/>
        <v>715.1</v>
      </c>
      <c r="P47" s="144">
        <f>RCF!C$7</f>
        <v>12.33</v>
      </c>
      <c r="Q47" s="130">
        <f t="shared" si="97"/>
        <v>929</v>
      </c>
      <c r="R47" s="130">
        <f t="shared" si="97"/>
        <v>1072</v>
      </c>
      <c r="S47" s="53">
        <f t="shared" si="106"/>
        <v>670.6</v>
      </c>
      <c r="T47" s="144">
        <f>RCF!C$9/1.055</f>
        <v>11.56303317535545</v>
      </c>
      <c r="U47" s="53">
        <f t="shared" si="118"/>
        <v>707.5</v>
      </c>
      <c r="V47" s="146">
        <f t="shared" si="119"/>
        <v>12.199</v>
      </c>
      <c r="W47" s="130">
        <f t="shared" si="98"/>
        <v>778.2</v>
      </c>
      <c r="X47" s="130">
        <f t="shared" si="98"/>
        <v>969.2</v>
      </c>
      <c r="Y47" s="130">
        <f t="shared" si="98"/>
        <v>1146.0999999999999</v>
      </c>
      <c r="Z47" s="130">
        <f t="shared" si="98"/>
        <v>1040</v>
      </c>
      <c r="AA47" s="130">
        <f t="shared" si="98"/>
        <v>1535.2</v>
      </c>
      <c r="AB47" s="130">
        <f t="shared" si="98"/>
        <v>2122.5</v>
      </c>
      <c r="AC47" s="53">
        <f t="shared" si="109"/>
        <v>715.7</v>
      </c>
      <c r="AD47" s="146">
        <f>RCF!C$13</f>
        <v>12.34</v>
      </c>
      <c r="AE47" s="131">
        <f t="shared" si="121"/>
        <v>1180.9000000000001</v>
      </c>
      <c r="AF47" s="131">
        <f t="shared" si="121"/>
        <v>1503</v>
      </c>
      <c r="AG47" s="131">
        <f t="shared" si="121"/>
        <v>2147.1</v>
      </c>
      <c r="AH47" s="53">
        <f t="shared" si="110"/>
        <v>722.6</v>
      </c>
      <c r="AI47" s="146">
        <f>RCF!C$31</f>
        <v>12.46</v>
      </c>
      <c r="AJ47" s="53">
        <f t="shared" si="111"/>
        <v>0</v>
      </c>
      <c r="AK47" s="146">
        <v>0</v>
      </c>
      <c r="AL47" s="53">
        <f t="shared" si="112"/>
        <v>743.8</v>
      </c>
      <c r="AM47" s="146">
        <f>RCF!C$33</f>
        <v>12.824999999999999</v>
      </c>
      <c r="AN47" s="131">
        <f t="shared" si="113"/>
        <v>1115.7</v>
      </c>
      <c r="AO47" s="53">
        <f t="shared" si="114"/>
        <v>749.3</v>
      </c>
      <c r="AP47" s="146">
        <f>RCF!C$35</f>
        <v>12.92</v>
      </c>
      <c r="AQ47" s="131">
        <f t="shared" si="100"/>
        <v>899.1</v>
      </c>
      <c r="AR47" s="131">
        <f t="shared" si="100"/>
        <v>1011.5</v>
      </c>
      <c r="AS47" s="53">
        <f t="shared" si="115"/>
        <v>760.3</v>
      </c>
      <c r="AT47" s="146">
        <f>RCF!C$37</f>
        <v>13.11</v>
      </c>
      <c r="AU47" s="53">
        <f t="shared" si="116"/>
        <v>745.3</v>
      </c>
      <c r="AV47" s="146">
        <f>RCF!C$39</f>
        <v>12.85</v>
      </c>
      <c r="AW47" s="53">
        <f t="shared" si="117"/>
        <v>735.5</v>
      </c>
      <c r="AX47" s="146">
        <f>RCF!C$41</f>
        <v>12.682</v>
      </c>
    </row>
    <row r="48" spans="1:50" s="78" customFormat="1" ht="25.5" x14ac:dyDescent="0.2">
      <c r="A48" s="190">
        <v>1210</v>
      </c>
      <c r="B48" s="55" t="s">
        <v>171</v>
      </c>
      <c r="C48" s="191">
        <v>50</v>
      </c>
      <c r="D48" s="53">
        <f t="shared" si="101"/>
        <v>2184</v>
      </c>
      <c r="E48" s="46">
        <f>RCF!C$43</f>
        <v>43.679000000000002</v>
      </c>
      <c r="F48" s="53">
        <f t="shared" si="102"/>
        <v>628.1</v>
      </c>
      <c r="G48" s="144">
        <f>RCF!C$5</f>
        <v>12.563000000000001</v>
      </c>
      <c r="H48" s="53">
        <f t="shared" si="103"/>
        <v>628.1</v>
      </c>
      <c r="I48" s="144">
        <f t="shared" si="104"/>
        <v>12.563000000000001</v>
      </c>
      <c r="J48" s="130">
        <f t="shared" si="120"/>
        <v>691</v>
      </c>
      <c r="K48" s="130">
        <f t="shared" si="120"/>
        <v>848</v>
      </c>
      <c r="L48" s="130">
        <f t="shared" si="120"/>
        <v>942.2</v>
      </c>
      <c r="M48" s="130">
        <f t="shared" si="120"/>
        <v>1256.3</v>
      </c>
      <c r="N48" s="130">
        <f t="shared" si="120"/>
        <v>1350.5</v>
      </c>
      <c r="O48" s="53">
        <f t="shared" si="105"/>
        <v>616.5</v>
      </c>
      <c r="P48" s="144">
        <f>RCF!C$7</f>
        <v>12.33</v>
      </c>
      <c r="Q48" s="130">
        <f t="shared" si="97"/>
        <v>801</v>
      </c>
      <c r="R48" s="130">
        <f t="shared" si="97"/>
        <v>924</v>
      </c>
      <c r="S48" s="53">
        <f t="shared" si="106"/>
        <v>578.1</v>
      </c>
      <c r="T48" s="144">
        <f>RCF!C$9/1.055</f>
        <v>11.56303317535545</v>
      </c>
      <c r="U48" s="53">
        <f t="shared" si="118"/>
        <v>609.9</v>
      </c>
      <c r="V48" s="146">
        <f t="shared" si="119"/>
        <v>12.199</v>
      </c>
      <c r="W48" s="130">
        <f t="shared" si="98"/>
        <v>670.8</v>
      </c>
      <c r="X48" s="130">
        <f t="shared" si="98"/>
        <v>835.5</v>
      </c>
      <c r="Y48" s="130">
        <f t="shared" si="98"/>
        <v>988</v>
      </c>
      <c r="Z48" s="130">
        <f t="shared" si="98"/>
        <v>896.5</v>
      </c>
      <c r="AA48" s="130">
        <f t="shared" si="98"/>
        <v>1323.4</v>
      </c>
      <c r="AB48" s="130">
        <f t="shared" si="98"/>
        <v>1829.7</v>
      </c>
      <c r="AC48" s="53">
        <f t="shared" si="109"/>
        <v>617</v>
      </c>
      <c r="AD48" s="146">
        <f>RCF!C$13</f>
        <v>12.34</v>
      </c>
      <c r="AE48" s="131">
        <f t="shared" si="121"/>
        <v>1018.1</v>
      </c>
      <c r="AF48" s="131">
        <f t="shared" si="121"/>
        <v>1295.7</v>
      </c>
      <c r="AG48" s="131">
        <f t="shared" si="121"/>
        <v>1851</v>
      </c>
      <c r="AH48" s="53">
        <f t="shared" si="110"/>
        <v>623</v>
      </c>
      <c r="AI48" s="146">
        <f>RCF!C$31</f>
        <v>12.46</v>
      </c>
      <c r="AJ48" s="53">
        <f t="shared" si="111"/>
        <v>0</v>
      </c>
      <c r="AK48" s="146">
        <v>0</v>
      </c>
      <c r="AL48" s="53">
        <f t="shared" si="112"/>
        <v>641.20000000000005</v>
      </c>
      <c r="AM48" s="146">
        <f>RCF!C$33</f>
        <v>12.824999999999999</v>
      </c>
      <c r="AN48" s="131">
        <f t="shared" si="113"/>
        <v>961.8</v>
      </c>
      <c r="AO48" s="53">
        <f t="shared" si="114"/>
        <v>646</v>
      </c>
      <c r="AP48" s="146">
        <f>RCF!C$35</f>
        <v>12.92</v>
      </c>
      <c r="AQ48" s="131">
        <f t="shared" si="100"/>
        <v>775.2</v>
      </c>
      <c r="AR48" s="131">
        <f t="shared" si="100"/>
        <v>872.1</v>
      </c>
      <c r="AS48" s="53">
        <f t="shared" si="115"/>
        <v>655.5</v>
      </c>
      <c r="AT48" s="146">
        <f>RCF!C$37</f>
        <v>13.11</v>
      </c>
      <c r="AU48" s="53">
        <f t="shared" si="116"/>
        <v>642.5</v>
      </c>
      <c r="AV48" s="146">
        <f>RCF!C$39</f>
        <v>12.85</v>
      </c>
      <c r="AW48" s="53">
        <f t="shared" si="117"/>
        <v>634.1</v>
      </c>
      <c r="AX48" s="146">
        <f>RCF!C$41</f>
        <v>12.682</v>
      </c>
    </row>
    <row r="49" spans="1:50" s="78" customFormat="1" x14ac:dyDescent="0.2">
      <c r="A49" s="74" t="s">
        <v>63</v>
      </c>
      <c r="B49" s="79" t="s">
        <v>84</v>
      </c>
      <c r="C49" s="76">
        <v>50</v>
      </c>
      <c r="D49" s="53">
        <f t="shared" si="101"/>
        <v>2184</v>
      </c>
      <c r="E49" s="46">
        <f>RCF!C$43</f>
        <v>43.679000000000002</v>
      </c>
      <c r="F49" s="53">
        <f t="shared" si="102"/>
        <v>628.1</v>
      </c>
      <c r="G49" s="144">
        <f>RCF!C$5</f>
        <v>12.563000000000001</v>
      </c>
      <c r="H49" s="53">
        <f t="shared" si="103"/>
        <v>628.1</v>
      </c>
      <c r="I49" s="144">
        <f t="shared" si="104"/>
        <v>12.563000000000001</v>
      </c>
      <c r="J49" s="130">
        <f t="shared" si="120"/>
        <v>691</v>
      </c>
      <c r="K49" s="130">
        <f t="shared" si="120"/>
        <v>848</v>
      </c>
      <c r="L49" s="130">
        <f t="shared" si="120"/>
        <v>942.2</v>
      </c>
      <c r="M49" s="130">
        <f t="shared" si="120"/>
        <v>1256.3</v>
      </c>
      <c r="N49" s="130">
        <f t="shared" si="120"/>
        <v>1350.5</v>
      </c>
      <c r="O49" s="53">
        <f t="shared" si="105"/>
        <v>616.5</v>
      </c>
      <c r="P49" s="144">
        <f>RCF!C$7</f>
        <v>12.33</v>
      </c>
      <c r="Q49" s="130">
        <f t="shared" ref="Q49:R73" si="122">ROUNDDOWN($O49*Q$6,)</f>
        <v>801</v>
      </c>
      <c r="R49" s="130">
        <f t="shared" si="122"/>
        <v>924</v>
      </c>
      <c r="S49" s="53">
        <f t="shared" si="106"/>
        <v>609.9</v>
      </c>
      <c r="T49" s="144">
        <f>RCF!C$9</f>
        <v>12.199</v>
      </c>
      <c r="U49" s="53">
        <f t="shared" si="107"/>
        <v>609.9</v>
      </c>
      <c r="V49" s="146">
        <f t="shared" si="108"/>
        <v>12.199</v>
      </c>
      <c r="W49" s="130">
        <f t="shared" ref="W49:AB73" si="123">ROUNDDOWN($U49*W$6,1)</f>
        <v>670.8</v>
      </c>
      <c r="X49" s="130">
        <f t="shared" si="123"/>
        <v>835.5</v>
      </c>
      <c r="Y49" s="130">
        <f t="shared" si="123"/>
        <v>988</v>
      </c>
      <c r="Z49" s="130">
        <f t="shared" si="123"/>
        <v>896.5</v>
      </c>
      <c r="AA49" s="130">
        <f t="shared" si="123"/>
        <v>1323.4</v>
      </c>
      <c r="AB49" s="130">
        <f t="shared" si="123"/>
        <v>1829.7</v>
      </c>
      <c r="AC49" s="53">
        <f t="shared" si="109"/>
        <v>617</v>
      </c>
      <c r="AD49" s="146">
        <f>RCF!C$13</f>
        <v>12.34</v>
      </c>
      <c r="AE49" s="131">
        <f t="shared" si="121"/>
        <v>1018.1</v>
      </c>
      <c r="AF49" s="131">
        <f t="shared" si="121"/>
        <v>1295.7</v>
      </c>
      <c r="AG49" s="131">
        <f t="shared" si="121"/>
        <v>1851</v>
      </c>
      <c r="AH49" s="53">
        <f t="shared" si="110"/>
        <v>623</v>
      </c>
      <c r="AI49" s="146">
        <f>RCF!C$31</f>
        <v>12.46</v>
      </c>
      <c r="AJ49" s="53">
        <f t="shared" si="111"/>
        <v>0</v>
      </c>
      <c r="AK49" s="146">
        <v>0</v>
      </c>
      <c r="AL49" s="53">
        <f t="shared" si="112"/>
        <v>641.20000000000005</v>
      </c>
      <c r="AM49" s="146">
        <f>RCF!C$33</f>
        <v>12.824999999999999</v>
      </c>
      <c r="AN49" s="131">
        <f t="shared" si="113"/>
        <v>961.8</v>
      </c>
      <c r="AO49" s="53">
        <f t="shared" si="114"/>
        <v>646</v>
      </c>
      <c r="AP49" s="146">
        <f>RCF!C$35</f>
        <v>12.92</v>
      </c>
      <c r="AQ49" s="131">
        <f t="shared" ref="AQ49:AR73" si="124">ROUNDDOWN($AO49*AQ$6,1)</f>
        <v>775.2</v>
      </c>
      <c r="AR49" s="131">
        <f t="shared" si="124"/>
        <v>872.1</v>
      </c>
      <c r="AS49" s="53">
        <f t="shared" si="115"/>
        <v>655.5</v>
      </c>
      <c r="AT49" s="146">
        <f>RCF!C$37</f>
        <v>13.11</v>
      </c>
      <c r="AU49" s="53">
        <f t="shared" si="116"/>
        <v>642.5</v>
      </c>
      <c r="AV49" s="146">
        <f>RCF!C$39</f>
        <v>12.85</v>
      </c>
      <c r="AW49" s="53">
        <f t="shared" si="117"/>
        <v>634.1</v>
      </c>
      <c r="AX49" s="146">
        <f>RCF!C$41</f>
        <v>12.682</v>
      </c>
    </row>
    <row r="50" spans="1:50" s="78" customFormat="1" x14ac:dyDescent="0.2">
      <c r="A50" s="74" t="s">
        <v>56</v>
      </c>
      <c r="B50" s="80" t="s">
        <v>106</v>
      </c>
      <c r="C50" s="76">
        <v>137</v>
      </c>
      <c r="D50" s="53">
        <f t="shared" si="101"/>
        <v>5984</v>
      </c>
      <c r="E50" s="46">
        <f>RCF!C$43</f>
        <v>43.679000000000002</v>
      </c>
      <c r="F50" s="53">
        <f t="shared" si="102"/>
        <v>1721.1</v>
      </c>
      <c r="G50" s="144">
        <f>RCF!C$5</f>
        <v>12.563000000000001</v>
      </c>
      <c r="H50" s="53">
        <f t="shared" si="103"/>
        <v>1721.1</v>
      </c>
      <c r="I50" s="144">
        <f t="shared" si="104"/>
        <v>12.563000000000001</v>
      </c>
      <c r="J50" s="130">
        <f t="shared" si="120"/>
        <v>1893.2</v>
      </c>
      <c r="K50" s="130">
        <f t="shared" si="120"/>
        <v>2323.5</v>
      </c>
      <c r="L50" s="130">
        <f t="shared" si="120"/>
        <v>2581.6999999999998</v>
      </c>
      <c r="M50" s="130">
        <f t="shared" si="120"/>
        <v>3442.3</v>
      </c>
      <c r="N50" s="130">
        <f t="shared" si="120"/>
        <v>3700.4</v>
      </c>
      <c r="O50" s="53">
        <f t="shared" si="105"/>
        <v>1689.2</v>
      </c>
      <c r="P50" s="144">
        <f>RCF!C$7</f>
        <v>12.33</v>
      </c>
      <c r="Q50" s="130">
        <f t="shared" si="122"/>
        <v>2195</v>
      </c>
      <c r="R50" s="130">
        <f t="shared" si="122"/>
        <v>2533</v>
      </c>
      <c r="S50" s="53">
        <f t="shared" si="106"/>
        <v>1671.2</v>
      </c>
      <c r="T50" s="144">
        <f>RCF!C$9</f>
        <v>12.199</v>
      </c>
      <c r="U50" s="53">
        <f t="shared" si="107"/>
        <v>1671.2</v>
      </c>
      <c r="V50" s="146">
        <f t="shared" si="108"/>
        <v>12.199</v>
      </c>
      <c r="W50" s="130">
        <f t="shared" si="123"/>
        <v>1838.3</v>
      </c>
      <c r="X50" s="130">
        <f t="shared" si="123"/>
        <v>2289.5</v>
      </c>
      <c r="Y50" s="130">
        <f t="shared" si="123"/>
        <v>2707.3</v>
      </c>
      <c r="Z50" s="130">
        <f t="shared" si="123"/>
        <v>2456.6</v>
      </c>
      <c r="AA50" s="130">
        <f t="shared" si="123"/>
        <v>3626.5</v>
      </c>
      <c r="AB50" s="130">
        <f t="shared" si="123"/>
        <v>5013.6000000000004</v>
      </c>
      <c r="AC50" s="53">
        <f t="shared" si="109"/>
        <v>1690.5</v>
      </c>
      <c r="AD50" s="146">
        <f>RCF!C$13</f>
        <v>12.34</v>
      </c>
      <c r="AE50" s="131">
        <f t="shared" si="121"/>
        <v>2789.3</v>
      </c>
      <c r="AF50" s="131">
        <f t="shared" si="121"/>
        <v>3550.1</v>
      </c>
      <c r="AG50" s="131">
        <f t="shared" si="121"/>
        <v>5071.5</v>
      </c>
      <c r="AH50" s="53">
        <f t="shared" si="110"/>
        <v>1707</v>
      </c>
      <c r="AI50" s="146">
        <f>RCF!C$31</f>
        <v>12.46</v>
      </c>
      <c r="AJ50" s="53">
        <f t="shared" si="111"/>
        <v>0</v>
      </c>
      <c r="AK50" s="146">
        <v>0</v>
      </c>
      <c r="AL50" s="53">
        <f t="shared" si="112"/>
        <v>1757</v>
      </c>
      <c r="AM50" s="146">
        <f>RCF!C$33</f>
        <v>12.824999999999999</v>
      </c>
      <c r="AN50" s="131">
        <f t="shared" si="113"/>
        <v>2635.5</v>
      </c>
      <c r="AO50" s="53">
        <f t="shared" si="114"/>
        <v>1770</v>
      </c>
      <c r="AP50" s="146">
        <f>RCF!C$35</f>
        <v>12.92</v>
      </c>
      <c r="AQ50" s="131">
        <f t="shared" si="124"/>
        <v>2124</v>
      </c>
      <c r="AR50" s="131">
        <f t="shared" si="124"/>
        <v>2389.5</v>
      </c>
      <c r="AS50" s="53">
        <f t="shared" si="115"/>
        <v>1796</v>
      </c>
      <c r="AT50" s="146">
        <f>RCF!C$37</f>
        <v>13.11</v>
      </c>
      <c r="AU50" s="53">
        <f t="shared" si="116"/>
        <v>1760.4</v>
      </c>
      <c r="AV50" s="146">
        <f>RCF!C$39</f>
        <v>12.85</v>
      </c>
      <c r="AW50" s="53">
        <f t="shared" si="117"/>
        <v>1737.4</v>
      </c>
      <c r="AX50" s="146">
        <f>RCF!C$41</f>
        <v>12.682</v>
      </c>
    </row>
    <row r="51" spans="1:50" s="78" customFormat="1" x14ac:dyDescent="0.2">
      <c r="A51" s="74" t="s">
        <v>71</v>
      </c>
      <c r="B51" s="79" t="s">
        <v>85</v>
      </c>
      <c r="C51" s="76">
        <v>36</v>
      </c>
      <c r="D51" s="53">
        <f t="shared" si="101"/>
        <v>1572.4</v>
      </c>
      <c r="E51" s="46">
        <f>RCF!C$43</f>
        <v>43.679000000000002</v>
      </c>
      <c r="F51" s="53">
        <f t="shared" si="102"/>
        <v>452.2</v>
      </c>
      <c r="G51" s="144">
        <f>RCF!C$5</f>
        <v>12.563000000000001</v>
      </c>
      <c r="H51" s="53">
        <f t="shared" si="103"/>
        <v>452.2</v>
      </c>
      <c r="I51" s="144">
        <f t="shared" si="104"/>
        <v>12.563000000000001</v>
      </c>
      <c r="J51" s="130">
        <f t="shared" si="120"/>
        <v>497.5</v>
      </c>
      <c r="K51" s="130">
        <f t="shared" si="120"/>
        <v>610.6</v>
      </c>
      <c r="L51" s="130">
        <f t="shared" si="120"/>
        <v>678.4</v>
      </c>
      <c r="M51" s="130">
        <f t="shared" si="120"/>
        <v>904.5</v>
      </c>
      <c r="N51" s="130">
        <f t="shared" si="120"/>
        <v>972.4</v>
      </c>
      <c r="O51" s="53">
        <f t="shared" si="105"/>
        <v>443.8</v>
      </c>
      <c r="P51" s="144">
        <f>RCF!C$7</f>
        <v>12.33</v>
      </c>
      <c r="Q51" s="130">
        <f t="shared" si="122"/>
        <v>576</v>
      </c>
      <c r="R51" s="130">
        <f t="shared" si="122"/>
        <v>665</v>
      </c>
      <c r="S51" s="53">
        <f t="shared" si="106"/>
        <v>439.1</v>
      </c>
      <c r="T51" s="144">
        <f>RCF!C$9</f>
        <v>12.199</v>
      </c>
      <c r="U51" s="53">
        <f t="shared" si="107"/>
        <v>439.1</v>
      </c>
      <c r="V51" s="146">
        <f t="shared" si="108"/>
        <v>12.199</v>
      </c>
      <c r="W51" s="130">
        <f t="shared" si="123"/>
        <v>483</v>
      </c>
      <c r="X51" s="130">
        <f t="shared" si="123"/>
        <v>601.5</v>
      </c>
      <c r="Y51" s="130">
        <f t="shared" si="123"/>
        <v>711.3</v>
      </c>
      <c r="Z51" s="130">
        <f t="shared" si="123"/>
        <v>645.4</v>
      </c>
      <c r="AA51" s="130">
        <f t="shared" si="123"/>
        <v>952.8</v>
      </c>
      <c r="AB51" s="130">
        <f t="shared" si="123"/>
        <v>1317.3</v>
      </c>
      <c r="AC51" s="53">
        <f t="shared" si="109"/>
        <v>444.2</v>
      </c>
      <c r="AD51" s="146">
        <f>RCF!C$13</f>
        <v>12.34</v>
      </c>
      <c r="AE51" s="131">
        <f t="shared" si="121"/>
        <v>732.9</v>
      </c>
      <c r="AF51" s="131">
        <f t="shared" si="121"/>
        <v>932.8</v>
      </c>
      <c r="AG51" s="131">
        <f t="shared" si="121"/>
        <v>1332.6</v>
      </c>
      <c r="AH51" s="53">
        <f t="shared" si="110"/>
        <v>448.5</v>
      </c>
      <c r="AI51" s="146">
        <f>RCF!C$31</f>
        <v>12.46</v>
      </c>
      <c r="AJ51" s="53">
        <f t="shared" si="111"/>
        <v>0</v>
      </c>
      <c r="AK51" s="146">
        <v>0</v>
      </c>
      <c r="AL51" s="53">
        <f t="shared" si="112"/>
        <v>461.7</v>
      </c>
      <c r="AM51" s="146">
        <f>RCF!C$33</f>
        <v>12.824999999999999</v>
      </c>
      <c r="AN51" s="131">
        <f t="shared" si="113"/>
        <v>692.5</v>
      </c>
      <c r="AO51" s="53">
        <f t="shared" si="114"/>
        <v>465.1</v>
      </c>
      <c r="AP51" s="146">
        <f>RCF!C$35</f>
        <v>12.92</v>
      </c>
      <c r="AQ51" s="131">
        <f t="shared" si="124"/>
        <v>558.1</v>
      </c>
      <c r="AR51" s="131">
        <f t="shared" si="124"/>
        <v>627.79999999999995</v>
      </c>
      <c r="AS51" s="53">
        <f t="shared" si="115"/>
        <v>471.9</v>
      </c>
      <c r="AT51" s="146">
        <f>RCF!C$37</f>
        <v>13.11</v>
      </c>
      <c r="AU51" s="53">
        <f t="shared" si="116"/>
        <v>462.6</v>
      </c>
      <c r="AV51" s="146">
        <f>RCF!C$39</f>
        <v>12.85</v>
      </c>
      <c r="AW51" s="53">
        <f t="shared" si="117"/>
        <v>456.5</v>
      </c>
      <c r="AX51" s="146">
        <f>RCF!C$41</f>
        <v>12.682</v>
      </c>
    </row>
    <row r="52" spans="1:50" s="78" customFormat="1" x14ac:dyDescent="0.2">
      <c r="A52" s="74" t="s">
        <v>61</v>
      </c>
      <c r="B52" s="79" t="s">
        <v>86</v>
      </c>
      <c r="C52" s="76">
        <v>25</v>
      </c>
      <c r="D52" s="53">
        <f t="shared" si="101"/>
        <v>1092</v>
      </c>
      <c r="E52" s="46">
        <f>RCF!C$43</f>
        <v>43.679000000000002</v>
      </c>
      <c r="F52" s="53">
        <f t="shared" si="102"/>
        <v>314</v>
      </c>
      <c r="G52" s="144">
        <f>RCF!C$5</f>
        <v>12.563000000000001</v>
      </c>
      <c r="H52" s="53">
        <f t="shared" si="103"/>
        <v>314</v>
      </c>
      <c r="I52" s="144">
        <f t="shared" si="104"/>
        <v>12.563000000000001</v>
      </c>
      <c r="J52" s="130">
        <f t="shared" si="120"/>
        <v>345.5</v>
      </c>
      <c r="K52" s="130">
        <f t="shared" si="120"/>
        <v>424</v>
      </c>
      <c r="L52" s="130">
        <f t="shared" si="120"/>
        <v>471.1</v>
      </c>
      <c r="M52" s="130">
        <f t="shared" si="120"/>
        <v>628.20000000000005</v>
      </c>
      <c r="N52" s="130">
        <f t="shared" si="120"/>
        <v>675.3</v>
      </c>
      <c r="O52" s="53">
        <f t="shared" si="105"/>
        <v>308.2</v>
      </c>
      <c r="P52" s="144">
        <f>RCF!C$7</f>
        <v>12.33</v>
      </c>
      <c r="Q52" s="130">
        <f t="shared" si="122"/>
        <v>400</v>
      </c>
      <c r="R52" s="130">
        <f t="shared" si="122"/>
        <v>462</v>
      </c>
      <c r="S52" s="53">
        <f t="shared" si="106"/>
        <v>304.89999999999998</v>
      </c>
      <c r="T52" s="144">
        <f>RCF!C$9</f>
        <v>12.199</v>
      </c>
      <c r="U52" s="53">
        <f t="shared" si="107"/>
        <v>304.89999999999998</v>
      </c>
      <c r="V52" s="146">
        <f t="shared" si="108"/>
        <v>12.199</v>
      </c>
      <c r="W52" s="130">
        <f t="shared" si="123"/>
        <v>335.3</v>
      </c>
      <c r="X52" s="130">
        <f t="shared" si="123"/>
        <v>417.7</v>
      </c>
      <c r="Y52" s="130">
        <f t="shared" si="123"/>
        <v>493.9</v>
      </c>
      <c r="Z52" s="130">
        <f t="shared" si="123"/>
        <v>448.2</v>
      </c>
      <c r="AA52" s="130">
        <f t="shared" si="123"/>
        <v>661.6</v>
      </c>
      <c r="AB52" s="130">
        <f t="shared" si="123"/>
        <v>914.7</v>
      </c>
      <c r="AC52" s="53">
        <f t="shared" si="109"/>
        <v>308.5</v>
      </c>
      <c r="AD52" s="146">
        <f>RCF!C$13</f>
        <v>12.34</v>
      </c>
      <c r="AE52" s="131">
        <f t="shared" si="121"/>
        <v>509</v>
      </c>
      <c r="AF52" s="131">
        <f t="shared" si="121"/>
        <v>647.9</v>
      </c>
      <c r="AG52" s="131">
        <f t="shared" si="121"/>
        <v>925.5</v>
      </c>
      <c r="AH52" s="53">
        <f t="shared" si="110"/>
        <v>311.5</v>
      </c>
      <c r="AI52" s="146">
        <f>RCF!C$31</f>
        <v>12.46</v>
      </c>
      <c r="AJ52" s="53">
        <f t="shared" si="111"/>
        <v>0</v>
      </c>
      <c r="AK52" s="146">
        <v>0</v>
      </c>
      <c r="AL52" s="53">
        <f t="shared" si="112"/>
        <v>320.60000000000002</v>
      </c>
      <c r="AM52" s="146">
        <f>RCF!C$33</f>
        <v>12.824999999999999</v>
      </c>
      <c r="AN52" s="131">
        <f t="shared" si="113"/>
        <v>480.9</v>
      </c>
      <c r="AO52" s="53">
        <f t="shared" si="114"/>
        <v>323</v>
      </c>
      <c r="AP52" s="146">
        <f>RCF!C$35</f>
        <v>12.92</v>
      </c>
      <c r="AQ52" s="131">
        <f t="shared" si="124"/>
        <v>387.6</v>
      </c>
      <c r="AR52" s="131">
        <f t="shared" si="124"/>
        <v>436</v>
      </c>
      <c r="AS52" s="53">
        <f t="shared" si="115"/>
        <v>327.7</v>
      </c>
      <c r="AT52" s="146">
        <f>RCF!C$37</f>
        <v>13.11</v>
      </c>
      <c r="AU52" s="53">
        <f t="shared" si="116"/>
        <v>321.2</v>
      </c>
      <c r="AV52" s="146">
        <f>RCF!C$39</f>
        <v>12.85</v>
      </c>
      <c r="AW52" s="53">
        <f t="shared" si="117"/>
        <v>317</v>
      </c>
      <c r="AX52" s="146">
        <f>RCF!C$41</f>
        <v>12.682</v>
      </c>
    </row>
    <row r="53" spans="1:50" s="78" customFormat="1" x14ac:dyDescent="0.2">
      <c r="A53" s="74" t="s">
        <v>43</v>
      </c>
      <c r="B53" s="79" t="s">
        <v>87</v>
      </c>
      <c r="C53" s="76">
        <v>132</v>
      </c>
      <c r="D53" s="53">
        <f t="shared" si="101"/>
        <v>5765.6</v>
      </c>
      <c r="E53" s="46">
        <f>RCF!C$43</f>
        <v>43.679000000000002</v>
      </c>
      <c r="F53" s="53">
        <f t="shared" si="102"/>
        <v>1658.3</v>
      </c>
      <c r="G53" s="144">
        <f>RCF!C$5</f>
        <v>12.563000000000001</v>
      </c>
      <c r="H53" s="53">
        <f t="shared" si="103"/>
        <v>1658.3</v>
      </c>
      <c r="I53" s="144">
        <f t="shared" si="104"/>
        <v>12.563000000000001</v>
      </c>
      <c r="J53" s="130">
        <f t="shared" si="120"/>
        <v>1824.1</v>
      </c>
      <c r="K53" s="130">
        <f t="shared" si="120"/>
        <v>2238.6999999999998</v>
      </c>
      <c r="L53" s="130">
        <f t="shared" si="120"/>
        <v>2487.5</v>
      </c>
      <c r="M53" s="130">
        <f t="shared" si="120"/>
        <v>3316.6</v>
      </c>
      <c r="N53" s="130">
        <f t="shared" si="120"/>
        <v>3565.4</v>
      </c>
      <c r="O53" s="53">
        <f t="shared" si="105"/>
        <v>1627.5</v>
      </c>
      <c r="P53" s="144">
        <f>RCF!C$7</f>
        <v>12.33</v>
      </c>
      <c r="Q53" s="130">
        <f t="shared" si="122"/>
        <v>2115</v>
      </c>
      <c r="R53" s="130">
        <f t="shared" si="122"/>
        <v>2441</v>
      </c>
      <c r="S53" s="53">
        <f t="shared" si="106"/>
        <v>1610.2</v>
      </c>
      <c r="T53" s="144">
        <f>RCF!C$9</f>
        <v>12.199</v>
      </c>
      <c r="U53" s="53">
        <f t="shared" si="107"/>
        <v>1610.2</v>
      </c>
      <c r="V53" s="146">
        <f t="shared" si="108"/>
        <v>12.199</v>
      </c>
      <c r="W53" s="130">
        <f t="shared" si="123"/>
        <v>1771.2</v>
      </c>
      <c r="X53" s="130">
        <f t="shared" si="123"/>
        <v>2205.9</v>
      </c>
      <c r="Y53" s="130">
        <f t="shared" si="123"/>
        <v>2608.5</v>
      </c>
      <c r="Z53" s="130">
        <f t="shared" si="123"/>
        <v>2366.9</v>
      </c>
      <c r="AA53" s="130">
        <f t="shared" si="123"/>
        <v>3494.1</v>
      </c>
      <c r="AB53" s="130">
        <f t="shared" si="123"/>
        <v>4830.6000000000004</v>
      </c>
      <c r="AC53" s="53">
        <f t="shared" si="109"/>
        <v>1628.8</v>
      </c>
      <c r="AD53" s="146">
        <f>RCF!C$13</f>
        <v>12.34</v>
      </c>
      <c r="AE53" s="131">
        <f t="shared" si="121"/>
        <v>2687.5</v>
      </c>
      <c r="AF53" s="131">
        <f t="shared" si="121"/>
        <v>3420.5</v>
      </c>
      <c r="AG53" s="131">
        <f t="shared" si="121"/>
        <v>4886.3999999999996</v>
      </c>
      <c r="AH53" s="53">
        <f t="shared" si="110"/>
        <v>1644.7</v>
      </c>
      <c r="AI53" s="146">
        <f>RCF!C$31</f>
        <v>12.46</v>
      </c>
      <c r="AJ53" s="53">
        <f t="shared" si="111"/>
        <v>0</v>
      </c>
      <c r="AK53" s="146">
        <v>0</v>
      </c>
      <c r="AL53" s="53">
        <f t="shared" si="112"/>
        <v>1692.9</v>
      </c>
      <c r="AM53" s="146">
        <f>RCF!C$33</f>
        <v>12.824999999999999</v>
      </c>
      <c r="AN53" s="131">
        <f t="shared" si="113"/>
        <v>2539.3000000000002</v>
      </c>
      <c r="AO53" s="53">
        <f t="shared" si="114"/>
        <v>1705.4</v>
      </c>
      <c r="AP53" s="146">
        <f>RCF!C$35</f>
        <v>12.92</v>
      </c>
      <c r="AQ53" s="131">
        <f t="shared" si="124"/>
        <v>2046.4</v>
      </c>
      <c r="AR53" s="131">
        <f t="shared" si="124"/>
        <v>2302.1999999999998</v>
      </c>
      <c r="AS53" s="53">
        <f t="shared" si="115"/>
        <v>1730.5</v>
      </c>
      <c r="AT53" s="146">
        <f>RCF!C$37</f>
        <v>13.11</v>
      </c>
      <c r="AU53" s="53">
        <f t="shared" si="116"/>
        <v>1696.2</v>
      </c>
      <c r="AV53" s="146">
        <f>RCF!C$39</f>
        <v>12.85</v>
      </c>
      <c r="AW53" s="53">
        <f t="shared" si="117"/>
        <v>1674</v>
      </c>
      <c r="AX53" s="146">
        <f>RCF!C$41</f>
        <v>12.682</v>
      </c>
    </row>
    <row r="54" spans="1:50" s="78" customFormat="1" x14ac:dyDescent="0.2">
      <c r="A54" s="74" t="s">
        <v>55</v>
      </c>
      <c r="B54" s="79" t="s">
        <v>88</v>
      </c>
      <c r="C54" s="76">
        <v>280</v>
      </c>
      <c r="D54" s="53">
        <f t="shared" si="101"/>
        <v>12230.1</v>
      </c>
      <c r="E54" s="46">
        <f>RCF!C$43</f>
        <v>43.679000000000002</v>
      </c>
      <c r="F54" s="53">
        <f t="shared" si="102"/>
        <v>3517.6</v>
      </c>
      <c r="G54" s="144">
        <f>RCF!C$5</f>
        <v>12.563000000000001</v>
      </c>
      <c r="H54" s="53">
        <f t="shared" si="103"/>
        <v>3517.6</v>
      </c>
      <c r="I54" s="144">
        <f t="shared" si="104"/>
        <v>12.563000000000001</v>
      </c>
      <c r="J54" s="130">
        <f t="shared" si="120"/>
        <v>3869.4</v>
      </c>
      <c r="K54" s="130">
        <f t="shared" si="120"/>
        <v>4748.8</v>
      </c>
      <c r="L54" s="130">
        <f t="shared" si="120"/>
        <v>5276.5</v>
      </c>
      <c r="M54" s="130">
        <f t="shared" si="120"/>
        <v>7035.3</v>
      </c>
      <c r="N54" s="130">
        <f t="shared" si="120"/>
        <v>7562.9</v>
      </c>
      <c r="O54" s="53">
        <f t="shared" si="105"/>
        <v>3452.4</v>
      </c>
      <c r="P54" s="144">
        <f>RCF!C$7</f>
        <v>12.33</v>
      </c>
      <c r="Q54" s="130">
        <f t="shared" si="122"/>
        <v>4488</v>
      </c>
      <c r="R54" s="130">
        <f t="shared" si="122"/>
        <v>5178</v>
      </c>
      <c r="S54" s="53">
        <f t="shared" si="106"/>
        <v>3415.7</v>
      </c>
      <c r="T54" s="144">
        <f>RCF!C$9</f>
        <v>12.199</v>
      </c>
      <c r="U54" s="53">
        <f t="shared" si="107"/>
        <v>3415.7</v>
      </c>
      <c r="V54" s="146">
        <f t="shared" si="108"/>
        <v>12.199</v>
      </c>
      <c r="W54" s="130">
        <f t="shared" si="123"/>
        <v>3757.2</v>
      </c>
      <c r="X54" s="130">
        <f t="shared" si="123"/>
        <v>4679.5</v>
      </c>
      <c r="Y54" s="130">
        <f t="shared" si="123"/>
        <v>5533.4</v>
      </c>
      <c r="Z54" s="130">
        <f t="shared" si="123"/>
        <v>5021</v>
      </c>
      <c r="AA54" s="130">
        <f t="shared" si="123"/>
        <v>7412</v>
      </c>
      <c r="AB54" s="130">
        <f t="shared" si="123"/>
        <v>10247.1</v>
      </c>
      <c r="AC54" s="53">
        <f t="shared" si="109"/>
        <v>3455.2</v>
      </c>
      <c r="AD54" s="146">
        <f>RCF!C$13</f>
        <v>12.34</v>
      </c>
      <c r="AE54" s="131">
        <f t="shared" si="121"/>
        <v>5701.1</v>
      </c>
      <c r="AF54" s="131">
        <f t="shared" si="121"/>
        <v>7255.9</v>
      </c>
      <c r="AG54" s="131">
        <f t="shared" si="121"/>
        <v>10365.6</v>
      </c>
      <c r="AH54" s="53">
        <f t="shared" si="110"/>
        <v>3488.8</v>
      </c>
      <c r="AI54" s="146">
        <f>RCF!C$31</f>
        <v>12.46</v>
      </c>
      <c r="AJ54" s="53">
        <f t="shared" si="111"/>
        <v>0</v>
      </c>
      <c r="AK54" s="146">
        <v>0</v>
      </c>
      <c r="AL54" s="53">
        <f t="shared" si="112"/>
        <v>3591</v>
      </c>
      <c r="AM54" s="146">
        <f>RCF!C$33</f>
        <v>12.824999999999999</v>
      </c>
      <c r="AN54" s="131">
        <f t="shared" si="113"/>
        <v>5386.5</v>
      </c>
      <c r="AO54" s="53">
        <f t="shared" si="114"/>
        <v>3617.6</v>
      </c>
      <c r="AP54" s="146">
        <f>RCF!C$35</f>
        <v>12.92</v>
      </c>
      <c r="AQ54" s="131">
        <f t="shared" si="124"/>
        <v>4341.1000000000004</v>
      </c>
      <c r="AR54" s="131">
        <f t="shared" si="124"/>
        <v>4883.7</v>
      </c>
      <c r="AS54" s="53">
        <f t="shared" si="115"/>
        <v>3670.8</v>
      </c>
      <c r="AT54" s="146">
        <f>RCF!C$37</f>
        <v>13.11</v>
      </c>
      <c r="AU54" s="53">
        <f t="shared" si="116"/>
        <v>3598</v>
      </c>
      <c r="AV54" s="146">
        <f>RCF!C$39</f>
        <v>12.85</v>
      </c>
      <c r="AW54" s="53">
        <f t="shared" si="117"/>
        <v>3550.9</v>
      </c>
      <c r="AX54" s="146">
        <f>RCF!C$41</f>
        <v>12.682</v>
      </c>
    </row>
    <row r="55" spans="1:50" s="78" customFormat="1" x14ac:dyDescent="0.2">
      <c r="A55" s="74" t="s">
        <v>52</v>
      </c>
      <c r="B55" s="79" t="s">
        <v>89</v>
      </c>
      <c r="C55" s="76">
        <v>280</v>
      </c>
      <c r="D55" s="53">
        <f t="shared" si="101"/>
        <v>12230.1</v>
      </c>
      <c r="E55" s="46">
        <f>RCF!C$43</f>
        <v>43.679000000000002</v>
      </c>
      <c r="F55" s="53">
        <f t="shared" si="102"/>
        <v>3517.6</v>
      </c>
      <c r="G55" s="144">
        <f>RCF!C$5</f>
        <v>12.563000000000001</v>
      </c>
      <c r="H55" s="53">
        <f t="shared" si="103"/>
        <v>3517.6</v>
      </c>
      <c r="I55" s="144">
        <f t="shared" si="104"/>
        <v>12.563000000000001</v>
      </c>
      <c r="J55" s="130">
        <f t="shared" si="120"/>
        <v>3869.4</v>
      </c>
      <c r="K55" s="130">
        <f t="shared" si="120"/>
        <v>4748.8</v>
      </c>
      <c r="L55" s="130">
        <f t="shared" si="120"/>
        <v>5276.5</v>
      </c>
      <c r="M55" s="130">
        <f t="shared" si="120"/>
        <v>7035.3</v>
      </c>
      <c r="N55" s="130">
        <f t="shared" si="120"/>
        <v>7562.9</v>
      </c>
      <c r="O55" s="53">
        <f t="shared" si="105"/>
        <v>3452.4</v>
      </c>
      <c r="P55" s="144">
        <f>RCF!C$7</f>
        <v>12.33</v>
      </c>
      <c r="Q55" s="130">
        <f t="shared" si="122"/>
        <v>4488</v>
      </c>
      <c r="R55" s="130">
        <f t="shared" si="122"/>
        <v>5178</v>
      </c>
      <c r="S55" s="53">
        <f t="shared" si="106"/>
        <v>3415.7</v>
      </c>
      <c r="T55" s="144">
        <f>RCF!C$9</f>
        <v>12.199</v>
      </c>
      <c r="U55" s="53">
        <f t="shared" si="107"/>
        <v>3415.7</v>
      </c>
      <c r="V55" s="146">
        <f t="shared" si="108"/>
        <v>12.199</v>
      </c>
      <c r="W55" s="130">
        <f t="shared" si="123"/>
        <v>3757.2</v>
      </c>
      <c r="X55" s="130">
        <f t="shared" si="123"/>
        <v>4679.5</v>
      </c>
      <c r="Y55" s="130">
        <f t="shared" si="123"/>
        <v>5533.4</v>
      </c>
      <c r="Z55" s="130">
        <f t="shared" si="123"/>
        <v>5021</v>
      </c>
      <c r="AA55" s="130">
        <f t="shared" si="123"/>
        <v>7412</v>
      </c>
      <c r="AB55" s="130">
        <f t="shared" si="123"/>
        <v>10247.1</v>
      </c>
      <c r="AC55" s="53">
        <f t="shared" si="109"/>
        <v>3455.2</v>
      </c>
      <c r="AD55" s="146">
        <f>RCF!C$13</f>
        <v>12.34</v>
      </c>
      <c r="AE55" s="131">
        <f t="shared" si="121"/>
        <v>5701.1</v>
      </c>
      <c r="AF55" s="131">
        <f t="shared" si="121"/>
        <v>7255.9</v>
      </c>
      <c r="AG55" s="131">
        <f t="shared" si="121"/>
        <v>10365.6</v>
      </c>
      <c r="AH55" s="53">
        <f t="shared" si="110"/>
        <v>3488.8</v>
      </c>
      <c r="AI55" s="146">
        <f>RCF!C$31</f>
        <v>12.46</v>
      </c>
      <c r="AJ55" s="53">
        <f t="shared" si="111"/>
        <v>0</v>
      </c>
      <c r="AK55" s="146">
        <v>0</v>
      </c>
      <c r="AL55" s="53">
        <f t="shared" si="112"/>
        <v>3591</v>
      </c>
      <c r="AM55" s="146">
        <f>RCF!C$33</f>
        <v>12.824999999999999</v>
      </c>
      <c r="AN55" s="131">
        <f t="shared" si="113"/>
        <v>5386.5</v>
      </c>
      <c r="AO55" s="53">
        <f t="shared" si="114"/>
        <v>3617.6</v>
      </c>
      <c r="AP55" s="146">
        <f>RCF!C$35</f>
        <v>12.92</v>
      </c>
      <c r="AQ55" s="131">
        <f t="shared" si="124"/>
        <v>4341.1000000000004</v>
      </c>
      <c r="AR55" s="131">
        <f t="shared" si="124"/>
        <v>4883.7</v>
      </c>
      <c r="AS55" s="53">
        <f t="shared" si="115"/>
        <v>3670.8</v>
      </c>
      <c r="AT55" s="146">
        <f>RCF!C$37</f>
        <v>13.11</v>
      </c>
      <c r="AU55" s="53">
        <f t="shared" si="116"/>
        <v>3598</v>
      </c>
      <c r="AV55" s="146">
        <f>RCF!C$39</f>
        <v>12.85</v>
      </c>
      <c r="AW55" s="53">
        <f t="shared" si="117"/>
        <v>3550.9</v>
      </c>
      <c r="AX55" s="146">
        <f>RCF!C$41</f>
        <v>12.682</v>
      </c>
    </row>
    <row r="56" spans="1:50" s="78" customFormat="1" x14ac:dyDescent="0.2">
      <c r="A56" s="74" t="s">
        <v>67</v>
      </c>
      <c r="B56" s="79" t="s">
        <v>90</v>
      </c>
      <c r="C56" s="76">
        <v>280</v>
      </c>
      <c r="D56" s="53">
        <f t="shared" si="101"/>
        <v>12230.1</v>
      </c>
      <c r="E56" s="46">
        <f>RCF!C$43</f>
        <v>43.679000000000002</v>
      </c>
      <c r="F56" s="53">
        <f t="shared" si="102"/>
        <v>3517.6</v>
      </c>
      <c r="G56" s="144">
        <f>RCF!C$5</f>
        <v>12.563000000000001</v>
      </c>
      <c r="H56" s="53">
        <f t="shared" si="103"/>
        <v>3517.6</v>
      </c>
      <c r="I56" s="144">
        <f t="shared" si="104"/>
        <v>12.563000000000001</v>
      </c>
      <c r="J56" s="130">
        <f t="shared" si="120"/>
        <v>3869.4</v>
      </c>
      <c r="K56" s="130">
        <f t="shared" si="120"/>
        <v>4748.8</v>
      </c>
      <c r="L56" s="130">
        <f t="shared" si="120"/>
        <v>5276.5</v>
      </c>
      <c r="M56" s="130">
        <f t="shared" si="120"/>
        <v>7035.3</v>
      </c>
      <c r="N56" s="130">
        <f t="shared" si="120"/>
        <v>7562.9</v>
      </c>
      <c r="O56" s="53">
        <f t="shared" si="105"/>
        <v>3452.4</v>
      </c>
      <c r="P56" s="144">
        <f>RCF!C$7</f>
        <v>12.33</v>
      </c>
      <c r="Q56" s="130">
        <f t="shared" si="122"/>
        <v>4488</v>
      </c>
      <c r="R56" s="130">
        <f t="shared" si="122"/>
        <v>5178</v>
      </c>
      <c r="S56" s="53">
        <f t="shared" si="106"/>
        <v>3415.7</v>
      </c>
      <c r="T56" s="144">
        <f>RCF!C$9</f>
        <v>12.199</v>
      </c>
      <c r="U56" s="53">
        <f t="shared" si="107"/>
        <v>3415.7</v>
      </c>
      <c r="V56" s="146">
        <f t="shared" si="108"/>
        <v>12.199</v>
      </c>
      <c r="W56" s="130">
        <f t="shared" si="123"/>
        <v>3757.2</v>
      </c>
      <c r="X56" s="130">
        <f t="shared" si="123"/>
        <v>4679.5</v>
      </c>
      <c r="Y56" s="130">
        <f t="shared" si="123"/>
        <v>5533.4</v>
      </c>
      <c r="Z56" s="130">
        <f t="shared" si="123"/>
        <v>5021</v>
      </c>
      <c r="AA56" s="130">
        <f t="shared" si="123"/>
        <v>7412</v>
      </c>
      <c r="AB56" s="130">
        <f t="shared" si="123"/>
        <v>10247.1</v>
      </c>
      <c r="AC56" s="53">
        <f t="shared" si="109"/>
        <v>3455.2</v>
      </c>
      <c r="AD56" s="146">
        <f>RCF!C$13</f>
        <v>12.34</v>
      </c>
      <c r="AE56" s="131">
        <f t="shared" si="121"/>
        <v>5701.1</v>
      </c>
      <c r="AF56" s="131">
        <f t="shared" si="121"/>
        <v>7255.9</v>
      </c>
      <c r="AG56" s="131">
        <f t="shared" si="121"/>
        <v>10365.6</v>
      </c>
      <c r="AH56" s="53">
        <f t="shared" si="110"/>
        <v>3488.8</v>
      </c>
      <c r="AI56" s="146">
        <f>RCF!C$31</f>
        <v>12.46</v>
      </c>
      <c r="AJ56" s="53">
        <f t="shared" si="111"/>
        <v>0</v>
      </c>
      <c r="AK56" s="146">
        <v>0</v>
      </c>
      <c r="AL56" s="53">
        <f t="shared" si="112"/>
        <v>3591</v>
      </c>
      <c r="AM56" s="146">
        <f>RCF!C$33</f>
        <v>12.824999999999999</v>
      </c>
      <c r="AN56" s="131">
        <f t="shared" si="113"/>
        <v>5386.5</v>
      </c>
      <c r="AO56" s="53">
        <f t="shared" si="114"/>
        <v>3617.6</v>
      </c>
      <c r="AP56" s="146">
        <f>RCF!C$35</f>
        <v>12.92</v>
      </c>
      <c r="AQ56" s="131">
        <f t="shared" si="124"/>
        <v>4341.1000000000004</v>
      </c>
      <c r="AR56" s="131">
        <f t="shared" si="124"/>
        <v>4883.7</v>
      </c>
      <c r="AS56" s="53">
        <f t="shared" si="115"/>
        <v>3670.8</v>
      </c>
      <c r="AT56" s="146">
        <f>RCF!C$37</f>
        <v>13.11</v>
      </c>
      <c r="AU56" s="53">
        <f t="shared" si="116"/>
        <v>3598</v>
      </c>
      <c r="AV56" s="146">
        <f>RCF!C$39</f>
        <v>12.85</v>
      </c>
      <c r="AW56" s="53">
        <f t="shared" si="117"/>
        <v>3550.9</v>
      </c>
      <c r="AX56" s="146">
        <f>RCF!C$41</f>
        <v>12.682</v>
      </c>
    </row>
    <row r="57" spans="1:50" s="78" customFormat="1" x14ac:dyDescent="0.2">
      <c r="A57" s="74" t="s">
        <v>66</v>
      </c>
      <c r="B57" s="79" t="s">
        <v>91</v>
      </c>
      <c r="C57" s="76">
        <v>700</v>
      </c>
      <c r="D57" s="53">
        <f t="shared" si="101"/>
        <v>30575.3</v>
      </c>
      <c r="E57" s="46">
        <f>RCF!C$43</f>
        <v>43.679000000000002</v>
      </c>
      <c r="F57" s="53">
        <f t="shared" si="102"/>
        <v>8794.1</v>
      </c>
      <c r="G57" s="144">
        <f>RCF!C$5</f>
        <v>12.563000000000001</v>
      </c>
      <c r="H57" s="53">
        <f t="shared" si="103"/>
        <v>8794.1</v>
      </c>
      <c r="I57" s="144">
        <f t="shared" si="104"/>
        <v>12.563000000000001</v>
      </c>
      <c r="J57" s="130">
        <f t="shared" si="120"/>
        <v>9673.5</v>
      </c>
      <c r="K57" s="130">
        <f t="shared" si="120"/>
        <v>11872</v>
      </c>
      <c r="L57" s="130">
        <f t="shared" si="120"/>
        <v>13191.2</v>
      </c>
      <c r="M57" s="130">
        <f t="shared" si="120"/>
        <v>17588.2</v>
      </c>
      <c r="N57" s="130">
        <f t="shared" si="120"/>
        <v>18907.3</v>
      </c>
      <c r="O57" s="53">
        <f t="shared" si="105"/>
        <v>8631</v>
      </c>
      <c r="P57" s="144">
        <f>RCF!C$7</f>
        <v>12.33</v>
      </c>
      <c r="Q57" s="130">
        <f t="shared" si="122"/>
        <v>11220</v>
      </c>
      <c r="R57" s="130">
        <f t="shared" si="122"/>
        <v>12946</v>
      </c>
      <c r="S57" s="53">
        <f t="shared" si="106"/>
        <v>8539.2999999999993</v>
      </c>
      <c r="T57" s="144">
        <f>RCF!C$9</f>
        <v>12.199</v>
      </c>
      <c r="U57" s="53">
        <f t="shared" si="107"/>
        <v>8539.2999999999993</v>
      </c>
      <c r="V57" s="146">
        <f t="shared" si="108"/>
        <v>12.199</v>
      </c>
      <c r="W57" s="130">
        <f t="shared" si="123"/>
        <v>9393.2000000000007</v>
      </c>
      <c r="X57" s="130">
        <f t="shared" si="123"/>
        <v>11698.8</v>
      </c>
      <c r="Y57" s="130">
        <f t="shared" si="123"/>
        <v>13833.6</v>
      </c>
      <c r="Z57" s="130">
        <f t="shared" si="123"/>
        <v>12552.7</v>
      </c>
      <c r="AA57" s="130">
        <f t="shared" si="123"/>
        <v>18530.2</v>
      </c>
      <c r="AB57" s="130">
        <f t="shared" si="123"/>
        <v>25617.9</v>
      </c>
      <c r="AC57" s="53">
        <f t="shared" si="109"/>
        <v>8638</v>
      </c>
      <c r="AD57" s="146">
        <f>RCF!C$13</f>
        <v>12.34</v>
      </c>
      <c r="AE57" s="131">
        <f t="shared" si="121"/>
        <v>14252.7</v>
      </c>
      <c r="AF57" s="131">
        <f t="shared" si="121"/>
        <v>18139.8</v>
      </c>
      <c r="AG57" s="131">
        <f t="shared" si="121"/>
        <v>25914</v>
      </c>
      <c r="AH57" s="53">
        <f t="shared" si="110"/>
        <v>8722</v>
      </c>
      <c r="AI57" s="146">
        <f>RCF!C$31</f>
        <v>12.46</v>
      </c>
      <c r="AJ57" s="53">
        <f t="shared" si="111"/>
        <v>0</v>
      </c>
      <c r="AK57" s="146">
        <v>0</v>
      </c>
      <c r="AL57" s="53">
        <f t="shared" si="112"/>
        <v>8977.5</v>
      </c>
      <c r="AM57" s="146">
        <f>RCF!C$33</f>
        <v>12.824999999999999</v>
      </c>
      <c r="AN57" s="131">
        <f t="shared" si="113"/>
        <v>13466.2</v>
      </c>
      <c r="AO57" s="53">
        <f t="shared" si="114"/>
        <v>9044</v>
      </c>
      <c r="AP57" s="146">
        <f>RCF!C$35</f>
        <v>12.92</v>
      </c>
      <c r="AQ57" s="131">
        <f t="shared" si="124"/>
        <v>10852.8</v>
      </c>
      <c r="AR57" s="131">
        <f t="shared" si="124"/>
        <v>12209.4</v>
      </c>
      <c r="AS57" s="53">
        <f t="shared" si="115"/>
        <v>9177</v>
      </c>
      <c r="AT57" s="146">
        <f>RCF!C$37</f>
        <v>13.11</v>
      </c>
      <c r="AU57" s="53">
        <f t="shared" si="116"/>
        <v>8995</v>
      </c>
      <c r="AV57" s="146">
        <f>RCF!C$39</f>
        <v>12.85</v>
      </c>
      <c r="AW57" s="53">
        <f t="shared" si="117"/>
        <v>8877.4</v>
      </c>
      <c r="AX57" s="146">
        <f>RCF!C$41</f>
        <v>12.682</v>
      </c>
    </row>
    <row r="58" spans="1:50" s="78" customFormat="1" ht="24" x14ac:dyDescent="0.2">
      <c r="A58" s="74" t="s">
        <v>68</v>
      </c>
      <c r="B58" s="79" t="s">
        <v>107</v>
      </c>
      <c r="C58" s="76">
        <v>700</v>
      </c>
      <c r="D58" s="53">
        <f t="shared" si="101"/>
        <v>30575.3</v>
      </c>
      <c r="E58" s="46">
        <f>RCF!C$43</f>
        <v>43.679000000000002</v>
      </c>
      <c r="F58" s="53">
        <f t="shared" si="102"/>
        <v>8794.1</v>
      </c>
      <c r="G58" s="144">
        <f>RCF!C$5</f>
        <v>12.563000000000001</v>
      </c>
      <c r="H58" s="53">
        <f t="shared" si="103"/>
        <v>8794.1</v>
      </c>
      <c r="I58" s="144">
        <f t="shared" si="104"/>
        <v>12.563000000000001</v>
      </c>
      <c r="J58" s="130">
        <f t="shared" si="120"/>
        <v>9673.5</v>
      </c>
      <c r="K58" s="130">
        <f t="shared" si="120"/>
        <v>11872</v>
      </c>
      <c r="L58" s="130">
        <f t="shared" si="120"/>
        <v>13191.2</v>
      </c>
      <c r="M58" s="130">
        <f t="shared" si="120"/>
        <v>17588.2</v>
      </c>
      <c r="N58" s="130">
        <f t="shared" si="120"/>
        <v>18907.3</v>
      </c>
      <c r="O58" s="53">
        <f t="shared" si="105"/>
        <v>8631</v>
      </c>
      <c r="P58" s="144">
        <f>RCF!C$7</f>
        <v>12.33</v>
      </c>
      <c r="Q58" s="130">
        <f t="shared" si="122"/>
        <v>11220</v>
      </c>
      <c r="R58" s="130">
        <f t="shared" si="122"/>
        <v>12946</v>
      </c>
      <c r="S58" s="53">
        <f t="shared" si="106"/>
        <v>8539.2999999999993</v>
      </c>
      <c r="T58" s="144">
        <f>RCF!C$9</f>
        <v>12.199</v>
      </c>
      <c r="U58" s="53">
        <f t="shared" si="107"/>
        <v>8539.2999999999993</v>
      </c>
      <c r="V58" s="146">
        <f t="shared" si="108"/>
        <v>12.199</v>
      </c>
      <c r="W58" s="130">
        <f t="shared" si="123"/>
        <v>9393.2000000000007</v>
      </c>
      <c r="X58" s="130">
        <f t="shared" si="123"/>
        <v>11698.8</v>
      </c>
      <c r="Y58" s="130">
        <f t="shared" si="123"/>
        <v>13833.6</v>
      </c>
      <c r="Z58" s="130">
        <f t="shared" si="123"/>
        <v>12552.7</v>
      </c>
      <c r="AA58" s="130">
        <f t="shared" si="123"/>
        <v>18530.2</v>
      </c>
      <c r="AB58" s="130">
        <f t="shared" si="123"/>
        <v>25617.9</v>
      </c>
      <c r="AC58" s="53">
        <f t="shared" si="109"/>
        <v>8638</v>
      </c>
      <c r="AD58" s="146">
        <f>RCF!C$13</f>
        <v>12.34</v>
      </c>
      <c r="AE58" s="131">
        <f t="shared" si="121"/>
        <v>14252.7</v>
      </c>
      <c r="AF58" s="131">
        <f t="shared" si="121"/>
        <v>18139.8</v>
      </c>
      <c r="AG58" s="131">
        <f t="shared" si="121"/>
        <v>25914</v>
      </c>
      <c r="AH58" s="53">
        <f t="shared" si="110"/>
        <v>8722</v>
      </c>
      <c r="AI58" s="146">
        <f>RCF!C$31</f>
        <v>12.46</v>
      </c>
      <c r="AJ58" s="53">
        <f t="shared" si="111"/>
        <v>0</v>
      </c>
      <c r="AK58" s="146">
        <v>0</v>
      </c>
      <c r="AL58" s="53">
        <f t="shared" si="112"/>
        <v>8977.5</v>
      </c>
      <c r="AM58" s="146">
        <f>RCF!C$33</f>
        <v>12.824999999999999</v>
      </c>
      <c r="AN58" s="131">
        <f t="shared" si="113"/>
        <v>13466.2</v>
      </c>
      <c r="AO58" s="53">
        <f t="shared" si="114"/>
        <v>9044</v>
      </c>
      <c r="AP58" s="146">
        <f>RCF!C$35</f>
        <v>12.92</v>
      </c>
      <c r="AQ58" s="131">
        <f t="shared" si="124"/>
        <v>10852.8</v>
      </c>
      <c r="AR58" s="131">
        <f t="shared" si="124"/>
        <v>12209.4</v>
      </c>
      <c r="AS58" s="53">
        <f t="shared" si="115"/>
        <v>9177</v>
      </c>
      <c r="AT58" s="146">
        <f>RCF!C$37</f>
        <v>13.11</v>
      </c>
      <c r="AU58" s="53">
        <f t="shared" si="116"/>
        <v>8995</v>
      </c>
      <c r="AV58" s="146">
        <f>RCF!C$39</f>
        <v>12.85</v>
      </c>
      <c r="AW58" s="53">
        <f t="shared" si="117"/>
        <v>8877.4</v>
      </c>
      <c r="AX58" s="146">
        <f>RCF!C$41</f>
        <v>12.682</v>
      </c>
    </row>
    <row r="59" spans="1:50" s="78" customFormat="1" ht="24" x14ac:dyDescent="0.2">
      <c r="A59" s="74" t="s">
        <v>45</v>
      </c>
      <c r="B59" s="79" t="s">
        <v>108</v>
      </c>
      <c r="C59" s="76">
        <v>700</v>
      </c>
      <c r="D59" s="53">
        <f t="shared" si="101"/>
        <v>30575.3</v>
      </c>
      <c r="E59" s="46">
        <f>RCF!C$43</f>
        <v>43.679000000000002</v>
      </c>
      <c r="F59" s="53">
        <f t="shared" si="102"/>
        <v>8794.1</v>
      </c>
      <c r="G59" s="144">
        <f>RCF!C$5</f>
        <v>12.563000000000001</v>
      </c>
      <c r="H59" s="53">
        <f t="shared" si="103"/>
        <v>8794.1</v>
      </c>
      <c r="I59" s="144">
        <f t="shared" si="104"/>
        <v>12.563000000000001</v>
      </c>
      <c r="J59" s="130">
        <f t="shared" si="120"/>
        <v>9673.5</v>
      </c>
      <c r="K59" s="130">
        <f t="shared" si="120"/>
        <v>11872</v>
      </c>
      <c r="L59" s="130">
        <f t="shared" si="120"/>
        <v>13191.2</v>
      </c>
      <c r="M59" s="130">
        <f t="shared" si="120"/>
        <v>17588.2</v>
      </c>
      <c r="N59" s="130">
        <f t="shared" si="120"/>
        <v>18907.3</v>
      </c>
      <c r="O59" s="53">
        <f t="shared" si="105"/>
        <v>8631</v>
      </c>
      <c r="P59" s="144">
        <f>RCF!C$7</f>
        <v>12.33</v>
      </c>
      <c r="Q59" s="130">
        <f t="shared" si="122"/>
        <v>11220</v>
      </c>
      <c r="R59" s="130">
        <f t="shared" si="122"/>
        <v>12946</v>
      </c>
      <c r="S59" s="53">
        <f t="shared" si="106"/>
        <v>8539.2999999999993</v>
      </c>
      <c r="T59" s="144">
        <f>RCF!C$9</f>
        <v>12.199</v>
      </c>
      <c r="U59" s="53">
        <f t="shared" si="107"/>
        <v>8539.2999999999993</v>
      </c>
      <c r="V59" s="146">
        <f t="shared" si="108"/>
        <v>12.199</v>
      </c>
      <c r="W59" s="130">
        <f t="shared" si="123"/>
        <v>9393.2000000000007</v>
      </c>
      <c r="X59" s="130">
        <f t="shared" si="123"/>
        <v>11698.8</v>
      </c>
      <c r="Y59" s="130">
        <f t="shared" si="123"/>
        <v>13833.6</v>
      </c>
      <c r="Z59" s="130">
        <f t="shared" si="123"/>
        <v>12552.7</v>
      </c>
      <c r="AA59" s="130">
        <f t="shared" si="123"/>
        <v>18530.2</v>
      </c>
      <c r="AB59" s="130">
        <f t="shared" si="123"/>
        <v>25617.9</v>
      </c>
      <c r="AC59" s="53">
        <f t="shared" si="109"/>
        <v>8638</v>
      </c>
      <c r="AD59" s="146">
        <f>RCF!C$13</f>
        <v>12.34</v>
      </c>
      <c r="AE59" s="131">
        <f t="shared" si="121"/>
        <v>14252.7</v>
      </c>
      <c r="AF59" s="131">
        <f t="shared" si="121"/>
        <v>18139.8</v>
      </c>
      <c r="AG59" s="131">
        <f t="shared" si="121"/>
        <v>25914</v>
      </c>
      <c r="AH59" s="53">
        <f t="shared" si="110"/>
        <v>8722</v>
      </c>
      <c r="AI59" s="146">
        <f>RCF!C$31</f>
        <v>12.46</v>
      </c>
      <c r="AJ59" s="53">
        <f t="shared" si="111"/>
        <v>0</v>
      </c>
      <c r="AK59" s="146">
        <v>0</v>
      </c>
      <c r="AL59" s="53">
        <f t="shared" si="112"/>
        <v>8977.5</v>
      </c>
      <c r="AM59" s="146">
        <f>RCF!C$33</f>
        <v>12.824999999999999</v>
      </c>
      <c r="AN59" s="131">
        <f t="shared" si="113"/>
        <v>13466.2</v>
      </c>
      <c r="AO59" s="53">
        <f t="shared" si="114"/>
        <v>9044</v>
      </c>
      <c r="AP59" s="146">
        <f>RCF!C$35</f>
        <v>12.92</v>
      </c>
      <c r="AQ59" s="131">
        <f t="shared" si="124"/>
        <v>10852.8</v>
      </c>
      <c r="AR59" s="131">
        <f t="shared" si="124"/>
        <v>12209.4</v>
      </c>
      <c r="AS59" s="53">
        <f t="shared" si="115"/>
        <v>9177</v>
      </c>
      <c r="AT59" s="146">
        <f>RCF!C$37</f>
        <v>13.11</v>
      </c>
      <c r="AU59" s="53">
        <f t="shared" si="116"/>
        <v>8995</v>
      </c>
      <c r="AV59" s="146">
        <f>RCF!C$39</f>
        <v>12.85</v>
      </c>
      <c r="AW59" s="53">
        <f t="shared" si="117"/>
        <v>8877.4</v>
      </c>
      <c r="AX59" s="146">
        <f>RCF!C$41</f>
        <v>12.682</v>
      </c>
    </row>
    <row r="60" spans="1:50" s="78" customFormat="1" x14ac:dyDescent="0.2">
      <c r="A60" s="74" t="s">
        <v>53</v>
      </c>
      <c r="B60" s="79" t="s">
        <v>92</v>
      </c>
      <c r="C60" s="76">
        <v>450</v>
      </c>
      <c r="D60" s="53">
        <f t="shared" si="101"/>
        <v>19655.599999999999</v>
      </c>
      <c r="E60" s="46">
        <f>RCF!C$43</f>
        <v>43.679000000000002</v>
      </c>
      <c r="F60" s="53">
        <f t="shared" si="102"/>
        <v>5653.3</v>
      </c>
      <c r="G60" s="144">
        <f>RCF!C$5</f>
        <v>12.563000000000001</v>
      </c>
      <c r="H60" s="53">
        <f t="shared" si="103"/>
        <v>5653.3</v>
      </c>
      <c r="I60" s="144">
        <f t="shared" si="104"/>
        <v>12.563000000000001</v>
      </c>
      <c r="J60" s="130">
        <f t="shared" si="120"/>
        <v>6218.7</v>
      </c>
      <c r="K60" s="130">
        <f t="shared" si="120"/>
        <v>7632</v>
      </c>
      <c r="L60" s="130">
        <f t="shared" si="120"/>
        <v>8480</v>
      </c>
      <c r="M60" s="130">
        <f t="shared" si="120"/>
        <v>11306.7</v>
      </c>
      <c r="N60" s="130">
        <f t="shared" si="120"/>
        <v>12154.7</v>
      </c>
      <c r="O60" s="53">
        <f t="shared" si="105"/>
        <v>5548.5</v>
      </c>
      <c r="P60" s="144">
        <f>RCF!C$7</f>
        <v>12.33</v>
      </c>
      <c r="Q60" s="130">
        <f t="shared" si="122"/>
        <v>7213</v>
      </c>
      <c r="R60" s="130">
        <f t="shared" si="122"/>
        <v>8322</v>
      </c>
      <c r="S60" s="53">
        <f t="shared" si="106"/>
        <v>5489.5</v>
      </c>
      <c r="T60" s="144">
        <f>RCF!C$9</f>
        <v>12.199</v>
      </c>
      <c r="U60" s="53">
        <f t="shared" si="107"/>
        <v>5489.5</v>
      </c>
      <c r="V60" s="146">
        <f t="shared" si="108"/>
        <v>12.199</v>
      </c>
      <c r="W60" s="130">
        <f t="shared" si="123"/>
        <v>6038.4</v>
      </c>
      <c r="X60" s="130">
        <f t="shared" si="123"/>
        <v>7520.6</v>
      </c>
      <c r="Y60" s="130">
        <f t="shared" si="123"/>
        <v>8892.9</v>
      </c>
      <c r="Z60" s="130">
        <f t="shared" si="123"/>
        <v>8069.5</v>
      </c>
      <c r="AA60" s="130">
        <f t="shared" si="123"/>
        <v>11912.2</v>
      </c>
      <c r="AB60" s="130">
        <f t="shared" si="123"/>
        <v>16468.5</v>
      </c>
      <c r="AC60" s="53">
        <f t="shared" si="109"/>
        <v>5553</v>
      </c>
      <c r="AD60" s="146">
        <f>RCF!C$13</f>
        <v>12.34</v>
      </c>
      <c r="AE60" s="131">
        <f t="shared" si="121"/>
        <v>9162.5</v>
      </c>
      <c r="AF60" s="131">
        <f t="shared" si="121"/>
        <v>11661.3</v>
      </c>
      <c r="AG60" s="131">
        <f t="shared" si="121"/>
        <v>16659</v>
      </c>
      <c r="AH60" s="53">
        <f t="shared" si="110"/>
        <v>5607</v>
      </c>
      <c r="AI60" s="146">
        <f>RCF!C$31</f>
        <v>12.46</v>
      </c>
      <c r="AJ60" s="53">
        <f t="shared" si="111"/>
        <v>0</v>
      </c>
      <c r="AK60" s="146">
        <v>0</v>
      </c>
      <c r="AL60" s="53">
        <f t="shared" si="112"/>
        <v>5771.2</v>
      </c>
      <c r="AM60" s="146">
        <f>RCF!C$33</f>
        <v>12.824999999999999</v>
      </c>
      <c r="AN60" s="131">
        <f t="shared" si="113"/>
        <v>8656.7999999999993</v>
      </c>
      <c r="AO60" s="53">
        <f t="shared" si="114"/>
        <v>5814</v>
      </c>
      <c r="AP60" s="146">
        <f>RCF!C$35</f>
        <v>12.92</v>
      </c>
      <c r="AQ60" s="131">
        <f t="shared" si="124"/>
        <v>6976.8</v>
      </c>
      <c r="AR60" s="131">
        <f t="shared" si="124"/>
        <v>7848.9</v>
      </c>
      <c r="AS60" s="53">
        <f t="shared" si="115"/>
        <v>5899.5</v>
      </c>
      <c r="AT60" s="146">
        <f>RCF!C$37</f>
        <v>13.11</v>
      </c>
      <c r="AU60" s="53">
        <f t="shared" si="116"/>
        <v>5782.5</v>
      </c>
      <c r="AV60" s="146">
        <f>RCF!C$39</f>
        <v>12.85</v>
      </c>
      <c r="AW60" s="53">
        <f t="shared" si="117"/>
        <v>5706.9</v>
      </c>
      <c r="AX60" s="146">
        <f>RCF!C$41</f>
        <v>12.682</v>
      </c>
    </row>
    <row r="61" spans="1:50" s="78" customFormat="1" x14ac:dyDescent="0.2">
      <c r="A61" s="74" t="s">
        <v>62</v>
      </c>
      <c r="B61" s="79" t="s">
        <v>93</v>
      </c>
      <c r="C61" s="76">
        <v>450</v>
      </c>
      <c r="D61" s="53">
        <f t="shared" si="101"/>
        <v>19655.599999999999</v>
      </c>
      <c r="E61" s="46">
        <f>RCF!C$43</f>
        <v>43.679000000000002</v>
      </c>
      <c r="F61" s="53">
        <f t="shared" si="102"/>
        <v>5653.3</v>
      </c>
      <c r="G61" s="144">
        <f>RCF!C$5</f>
        <v>12.563000000000001</v>
      </c>
      <c r="H61" s="53">
        <f t="shared" si="103"/>
        <v>5653.3</v>
      </c>
      <c r="I61" s="144">
        <f t="shared" si="104"/>
        <v>12.563000000000001</v>
      </c>
      <c r="J61" s="130">
        <f t="shared" si="120"/>
        <v>6218.7</v>
      </c>
      <c r="K61" s="130">
        <f t="shared" si="120"/>
        <v>7632</v>
      </c>
      <c r="L61" s="130">
        <f t="shared" si="120"/>
        <v>8480</v>
      </c>
      <c r="M61" s="130">
        <f t="shared" si="120"/>
        <v>11306.7</v>
      </c>
      <c r="N61" s="130">
        <f t="shared" si="120"/>
        <v>12154.7</v>
      </c>
      <c r="O61" s="53">
        <f t="shared" si="105"/>
        <v>5548.5</v>
      </c>
      <c r="P61" s="144">
        <f>RCF!C$7</f>
        <v>12.33</v>
      </c>
      <c r="Q61" s="130">
        <f t="shared" si="122"/>
        <v>7213</v>
      </c>
      <c r="R61" s="130">
        <f t="shared" si="122"/>
        <v>8322</v>
      </c>
      <c r="S61" s="53">
        <f t="shared" si="106"/>
        <v>5489.5</v>
      </c>
      <c r="T61" s="144">
        <f>RCF!C$9</f>
        <v>12.199</v>
      </c>
      <c r="U61" s="53">
        <f t="shared" si="107"/>
        <v>5489.5</v>
      </c>
      <c r="V61" s="146">
        <f t="shared" si="108"/>
        <v>12.199</v>
      </c>
      <c r="W61" s="130">
        <f t="shared" si="123"/>
        <v>6038.4</v>
      </c>
      <c r="X61" s="130">
        <f t="shared" si="123"/>
        <v>7520.6</v>
      </c>
      <c r="Y61" s="130">
        <f t="shared" si="123"/>
        <v>8892.9</v>
      </c>
      <c r="Z61" s="130">
        <f t="shared" si="123"/>
        <v>8069.5</v>
      </c>
      <c r="AA61" s="130">
        <f t="shared" si="123"/>
        <v>11912.2</v>
      </c>
      <c r="AB61" s="130">
        <f t="shared" si="123"/>
        <v>16468.5</v>
      </c>
      <c r="AC61" s="53">
        <f t="shared" si="109"/>
        <v>5553</v>
      </c>
      <c r="AD61" s="146">
        <f>RCF!C$13</f>
        <v>12.34</v>
      </c>
      <c r="AE61" s="131">
        <f t="shared" si="121"/>
        <v>9162.5</v>
      </c>
      <c r="AF61" s="131">
        <f t="shared" si="121"/>
        <v>11661.3</v>
      </c>
      <c r="AG61" s="131">
        <f t="shared" si="121"/>
        <v>16659</v>
      </c>
      <c r="AH61" s="53">
        <f t="shared" si="110"/>
        <v>5607</v>
      </c>
      <c r="AI61" s="146">
        <f>RCF!C$31</f>
        <v>12.46</v>
      </c>
      <c r="AJ61" s="53">
        <f t="shared" si="111"/>
        <v>0</v>
      </c>
      <c r="AK61" s="146">
        <v>0</v>
      </c>
      <c r="AL61" s="53">
        <f t="shared" si="112"/>
        <v>5771.2</v>
      </c>
      <c r="AM61" s="146">
        <f>RCF!C$33</f>
        <v>12.824999999999999</v>
      </c>
      <c r="AN61" s="131">
        <f t="shared" si="113"/>
        <v>8656.7999999999993</v>
      </c>
      <c r="AO61" s="53">
        <f t="shared" si="114"/>
        <v>5814</v>
      </c>
      <c r="AP61" s="146">
        <f>RCF!C$35</f>
        <v>12.92</v>
      </c>
      <c r="AQ61" s="131">
        <f t="shared" si="124"/>
        <v>6976.8</v>
      </c>
      <c r="AR61" s="131">
        <f t="shared" si="124"/>
        <v>7848.9</v>
      </c>
      <c r="AS61" s="53">
        <f t="shared" si="115"/>
        <v>5899.5</v>
      </c>
      <c r="AT61" s="146">
        <f>RCF!C$37</f>
        <v>13.11</v>
      </c>
      <c r="AU61" s="53">
        <f t="shared" si="116"/>
        <v>5782.5</v>
      </c>
      <c r="AV61" s="146">
        <f>RCF!C$39</f>
        <v>12.85</v>
      </c>
      <c r="AW61" s="53">
        <f t="shared" si="117"/>
        <v>5706.9</v>
      </c>
      <c r="AX61" s="146">
        <f>RCF!C$41</f>
        <v>12.682</v>
      </c>
    </row>
    <row r="62" spans="1:50" s="78" customFormat="1" x14ac:dyDescent="0.2">
      <c r="A62" s="74" t="s">
        <v>47</v>
      </c>
      <c r="B62" s="79" t="s">
        <v>94</v>
      </c>
      <c r="C62" s="76">
        <v>320</v>
      </c>
      <c r="D62" s="53">
        <f t="shared" si="101"/>
        <v>13977.3</v>
      </c>
      <c r="E62" s="46">
        <f>RCF!C$43</f>
        <v>43.679000000000002</v>
      </c>
      <c r="F62" s="53">
        <f t="shared" si="102"/>
        <v>4020.1</v>
      </c>
      <c r="G62" s="144">
        <f>RCF!C$5</f>
        <v>12.563000000000001</v>
      </c>
      <c r="H62" s="53">
        <f t="shared" si="103"/>
        <v>4020.1</v>
      </c>
      <c r="I62" s="144">
        <f t="shared" si="104"/>
        <v>12.563000000000001</v>
      </c>
      <c r="J62" s="130">
        <f t="shared" si="120"/>
        <v>4422.2</v>
      </c>
      <c r="K62" s="130">
        <f t="shared" si="120"/>
        <v>5427.2</v>
      </c>
      <c r="L62" s="130">
        <f t="shared" si="120"/>
        <v>6030.2</v>
      </c>
      <c r="M62" s="130">
        <f t="shared" si="120"/>
        <v>8040.3</v>
      </c>
      <c r="N62" s="130">
        <f t="shared" si="120"/>
        <v>8643.2999999999993</v>
      </c>
      <c r="O62" s="53">
        <f t="shared" si="105"/>
        <v>3945.6</v>
      </c>
      <c r="P62" s="144">
        <f>RCF!C$7</f>
        <v>12.33</v>
      </c>
      <c r="Q62" s="130">
        <f t="shared" si="122"/>
        <v>5129</v>
      </c>
      <c r="R62" s="130">
        <f t="shared" si="122"/>
        <v>5918</v>
      </c>
      <c r="S62" s="53">
        <f t="shared" si="106"/>
        <v>3903.6</v>
      </c>
      <c r="T62" s="144">
        <f>RCF!C$9</f>
        <v>12.199</v>
      </c>
      <c r="U62" s="53">
        <f t="shared" si="107"/>
        <v>3903.6</v>
      </c>
      <c r="V62" s="146">
        <f t="shared" si="108"/>
        <v>12.199</v>
      </c>
      <c r="W62" s="130">
        <f t="shared" si="123"/>
        <v>4293.8999999999996</v>
      </c>
      <c r="X62" s="130">
        <f t="shared" si="123"/>
        <v>5347.9</v>
      </c>
      <c r="Y62" s="130">
        <f t="shared" si="123"/>
        <v>6323.8</v>
      </c>
      <c r="Z62" s="130">
        <f t="shared" si="123"/>
        <v>5738.2</v>
      </c>
      <c r="AA62" s="130">
        <f t="shared" si="123"/>
        <v>8470.7999999999993</v>
      </c>
      <c r="AB62" s="130">
        <f t="shared" si="123"/>
        <v>11710.8</v>
      </c>
      <c r="AC62" s="53">
        <f t="shared" si="109"/>
        <v>3948.8</v>
      </c>
      <c r="AD62" s="146">
        <f>RCF!C$13</f>
        <v>12.34</v>
      </c>
      <c r="AE62" s="131">
        <f t="shared" si="121"/>
        <v>6515.5</v>
      </c>
      <c r="AF62" s="131">
        <f t="shared" si="121"/>
        <v>8292.5</v>
      </c>
      <c r="AG62" s="131">
        <f t="shared" si="121"/>
        <v>11846.4</v>
      </c>
      <c r="AH62" s="53">
        <f t="shared" si="110"/>
        <v>3987.2</v>
      </c>
      <c r="AI62" s="146">
        <f>RCF!C$31</f>
        <v>12.46</v>
      </c>
      <c r="AJ62" s="53">
        <f t="shared" si="111"/>
        <v>0</v>
      </c>
      <c r="AK62" s="146">
        <v>0</v>
      </c>
      <c r="AL62" s="53">
        <f t="shared" si="112"/>
        <v>4104</v>
      </c>
      <c r="AM62" s="146">
        <f>RCF!C$33</f>
        <v>12.824999999999999</v>
      </c>
      <c r="AN62" s="131">
        <f t="shared" si="113"/>
        <v>6156</v>
      </c>
      <c r="AO62" s="53">
        <f t="shared" si="114"/>
        <v>4134.3999999999996</v>
      </c>
      <c r="AP62" s="146">
        <f>RCF!C$35</f>
        <v>12.92</v>
      </c>
      <c r="AQ62" s="131">
        <f t="shared" si="124"/>
        <v>4961.2</v>
      </c>
      <c r="AR62" s="131">
        <f t="shared" si="124"/>
        <v>5581.4</v>
      </c>
      <c r="AS62" s="53">
        <f t="shared" si="115"/>
        <v>4195.2</v>
      </c>
      <c r="AT62" s="146">
        <f>RCF!C$37</f>
        <v>13.11</v>
      </c>
      <c r="AU62" s="53">
        <f t="shared" si="116"/>
        <v>4112</v>
      </c>
      <c r="AV62" s="146">
        <f>RCF!C$39</f>
        <v>12.85</v>
      </c>
      <c r="AW62" s="53">
        <f t="shared" si="117"/>
        <v>4058.2</v>
      </c>
      <c r="AX62" s="146">
        <f>RCF!C$41</f>
        <v>12.682</v>
      </c>
    </row>
    <row r="63" spans="1:50" s="78" customFormat="1" x14ac:dyDescent="0.2">
      <c r="A63" s="74" t="s">
        <v>41</v>
      </c>
      <c r="B63" s="79" t="s">
        <v>95</v>
      </c>
      <c r="C63" s="76">
        <v>187</v>
      </c>
      <c r="D63" s="53">
        <f t="shared" si="101"/>
        <v>8168</v>
      </c>
      <c r="E63" s="46">
        <f>RCF!C$43</f>
        <v>43.679000000000002</v>
      </c>
      <c r="F63" s="53">
        <f t="shared" si="102"/>
        <v>2349.1999999999998</v>
      </c>
      <c r="G63" s="144">
        <f>RCF!C$5</f>
        <v>12.563000000000001</v>
      </c>
      <c r="H63" s="53">
        <f t="shared" si="103"/>
        <v>2349.1999999999998</v>
      </c>
      <c r="I63" s="144">
        <f t="shared" si="104"/>
        <v>12.563000000000001</v>
      </c>
      <c r="J63" s="130">
        <f t="shared" si="120"/>
        <v>2584.1999999999998</v>
      </c>
      <c r="K63" s="130">
        <f t="shared" si="120"/>
        <v>3171.5</v>
      </c>
      <c r="L63" s="130">
        <f t="shared" si="120"/>
        <v>3523.9</v>
      </c>
      <c r="M63" s="130">
        <f t="shared" si="120"/>
        <v>4698.6000000000004</v>
      </c>
      <c r="N63" s="130">
        <f t="shared" si="120"/>
        <v>5051</v>
      </c>
      <c r="O63" s="53">
        <f t="shared" si="105"/>
        <v>2305.6999999999998</v>
      </c>
      <c r="P63" s="144">
        <f>RCF!C$7</f>
        <v>12.33</v>
      </c>
      <c r="Q63" s="130">
        <f t="shared" si="122"/>
        <v>2997</v>
      </c>
      <c r="R63" s="130">
        <f t="shared" si="122"/>
        <v>3458</v>
      </c>
      <c r="S63" s="53">
        <f t="shared" si="106"/>
        <v>2281.1999999999998</v>
      </c>
      <c r="T63" s="144">
        <f>RCF!C$9</f>
        <v>12.199</v>
      </c>
      <c r="U63" s="53">
        <f t="shared" si="107"/>
        <v>2281.1999999999998</v>
      </c>
      <c r="V63" s="146">
        <f t="shared" si="108"/>
        <v>12.199</v>
      </c>
      <c r="W63" s="130">
        <f t="shared" si="123"/>
        <v>2509.3000000000002</v>
      </c>
      <c r="X63" s="130">
        <f t="shared" si="123"/>
        <v>3125.2</v>
      </c>
      <c r="Y63" s="130">
        <f t="shared" si="123"/>
        <v>3695.5</v>
      </c>
      <c r="Z63" s="130">
        <f t="shared" si="123"/>
        <v>3353.3</v>
      </c>
      <c r="AA63" s="130">
        <f t="shared" si="123"/>
        <v>4950.2</v>
      </c>
      <c r="AB63" s="130">
        <f t="shared" si="123"/>
        <v>6843.6</v>
      </c>
      <c r="AC63" s="53">
        <f t="shared" si="109"/>
        <v>2307.5</v>
      </c>
      <c r="AD63" s="146">
        <f>RCF!C$13</f>
        <v>12.34</v>
      </c>
      <c r="AE63" s="131">
        <f t="shared" si="121"/>
        <v>3807.4</v>
      </c>
      <c r="AF63" s="131">
        <f t="shared" si="121"/>
        <v>4845.8</v>
      </c>
      <c r="AG63" s="131">
        <f t="shared" si="121"/>
        <v>6922.5</v>
      </c>
      <c r="AH63" s="53">
        <f t="shared" si="110"/>
        <v>2330</v>
      </c>
      <c r="AI63" s="146">
        <f>RCF!C$31</f>
        <v>12.46</v>
      </c>
      <c r="AJ63" s="53">
        <f t="shared" si="111"/>
        <v>0</v>
      </c>
      <c r="AK63" s="146">
        <v>0</v>
      </c>
      <c r="AL63" s="53">
        <f t="shared" si="112"/>
        <v>2398.1999999999998</v>
      </c>
      <c r="AM63" s="146">
        <f>RCF!C$33</f>
        <v>12.824999999999999</v>
      </c>
      <c r="AN63" s="131">
        <f t="shared" si="113"/>
        <v>3597.3</v>
      </c>
      <c r="AO63" s="53">
        <f t="shared" si="114"/>
        <v>2416</v>
      </c>
      <c r="AP63" s="146">
        <f>RCF!C$35</f>
        <v>12.92</v>
      </c>
      <c r="AQ63" s="131">
        <f t="shared" si="124"/>
        <v>2899.2</v>
      </c>
      <c r="AR63" s="131">
        <f t="shared" si="124"/>
        <v>3261.6</v>
      </c>
      <c r="AS63" s="53">
        <f t="shared" si="115"/>
        <v>2451.5</v>
      </c>
      <c r="AT63" s="146">
        <f>RCF!C$37</f>
        <v>13.11</v>
      </c>
      <c r="AU63" s="53">
        <f t="shared" si="116"/>
        <v>2402.9</v>
      </c>
      <c r="AV63" s="146">
        <f>RCF!C$39</f>
        <v>12.85</v>
      </c>
      <c r="AW63" s="53">
        <f t="shared" si="117"/>
        <v>2371.5</v>
      </c>
      <c r="AX63" s="146">
        <f>RCF!C$41</f>
        <v>12.682</v>
      </c>
    </row>
    <row r="64" spans="1:50" s="78" customFormat="1" x14ac:dyDescent="0.2">
      <c r="A64" s="74" t="s">
        <v>42</v>
      </c>
      <c r="B64" s="79" t="s">
        <v>96</v>
      </c>
      <c r="C64" s="76">
        <v>285</v>
      </c>
      <c r="D64" s="53">
        <f t="shared" si="101"/>
        <v>12448.5</v>
      </c>
      <c r="E64" s="46">
        <f>RCF!C$43</f>
        <v>43.679000000000002</v>
      </c>
      <c r="F64" s="53">
        <f t="shared" si="102"/>
        <v>3580.4</v>
      </c>
      <c r="G64" s="144">
        <f>RCF!C$5</f>
        <v>12.563000000000001</v>
      </c>
      <c r="H64" s="53">
        <f t="shared" si="103"/>
        <v>3580.4</v>
      </c>
      <c r="I64" s="144">
        <f t="shared" si="104"/>
        <v>12.563000000000001</v>
      </c>
      <c r="J64" s="130">
        <f t="shared" si="120"/>
        <v>3938.5</v>
      </c>
      <c r="K64" s="130">
        <f t="shared" si="120"/>
        <v>4833.6000000000004</v>
      </c>
      <c r="L64" s="130">
        <f t="shared" si="120"/>
        <v>5370.7</v>
      </c>
      <c r="M64" s="130">
        <f t="shared" si="120"/>
        <v>7160.9</v>
      </c>
      <c r="N64" s="130">
        <f t="shared" si="120"/>
        <v>7698</v>
      </c>
      <c r="O64" s="53">
        <f t="shared" si="105"/>
        <v>3514</v>
      </c>
      <c r="P64" s="144">
        <f>RCF!C$7</f>
        <v>12.33</v>
      </c>
      <c r="Q64" s="130">
        <f t="shared" si="122"/>
        <v>4568</v>
      </c>
      <c r="R64" s="130">
        <f t="shared" si="122"/>
        <v>5271</v>
      </c>
      <c r="S64" s="53">
        <f t="shared" si="106"/>
        <v>3476.7</v>
      </c>
      <c r="T64" s="144">
        <f>RCF!C$9</f>
        <v>12.199</v>
      </c>
      <c r="U64" s="53">
        <f t="shared" si="107"/>
        <v>3476.7</v>
      </c>
      <c r="V64" s="146">
        <f t="shared" si="108"/>
        <v>12.199</v>
      </c>
      <c r="W64" s="130">
        <f t="shared" si="123"/>
        <v>3824.3</v>
      </c>
      <c r="X64" s="130">
        <f t="shared" si="123"/>
        <v>4763</v>
      </c>
      <c r="Y64" s="130">
        <f t="shared" si="123"/>
        <v>5632.2</v>
      </c>
      <c r="Z64" s="130">
        <f t="shared" si="123"/>
        <v>5110.7</v>
      </c>
      <c r="AA64" s="130">
        <f t="shared" si="123"/>
        <v>7544.4</v>
      </c>
      <c r="AB64" s="130">
        <f t="shared" si="123"/>
        <v>10430.1</v>
      </c>
      <c r="AC64" s="53">
        <f t="shared" si="109"/>
        <v>3516.9</v>
      </c>
      <c r="AD64" s="146">
        <f>RCF!C$13</f>
        <v>12.34</v>
      </c>
      <c r="AE64" s="131">
        <f t="shared" si="121"/>
        <v>5802.9</v>
      </c>
      <c r="AF64" s="131">
        <f t="shared" si="121"/>
        <v>7385.5</v>
      </c>
      <c r="AG64" s="131">
        <f t="shared" si="121"/>
        <v>10550.7</v>
      </c>
      <c r="AH64" s="53">
        <f t="shared" si="110"/>
        <v>3551.1</v>
      </c>
      <c r="AI64" s="146">
        <f>RCF!C$31</f>
        <v>12.46</v>
      </c>
      <c r="AJ64" s="53">
        <f t="shared" si="111"/>
        <v>0</v>
      </c>
      <c r="AK64" s="146">
        <v>0</v>
      </c>
      <c r="AL64" s="53">
        <f t="shared" si="112"/>
        <v>3655.1</v>
      </c>
      <c r="AM64" s="146">
        <f>RCF!C$33</f>
        <v>12.824999999999999</v>
      </c>
      <c r="AN64" s="131">
        <f t="shared" si="113"/>
        <v>5482.6</v>
      </c>
      <c r="AO64" s="53">
        <f t="shared" si="114"/>
        <v>3682.2</v>
      </c>
      <c r="AP64" s="146">
        <f>RCF!C$35</f>
        <v>12.92</v>
      </c>
      <c r="AQ64" s="131">
        <f t="shared" si="124"/>
        <v>4418.6000000000004</v>
      </c>
      <c r="AR64" s="131">
        <f t="shared" si="124"/>
        <v>4970.8999999999996</v>
      </c>
      <c r="AS64" s="53">
        <f t="shared" si="115"/>
        <v>3736.3</v>
      </c>
      <c r="AT64" s="146">
        <f>RCF!C$37</f>
        <v>13.11</v>
      </c>
      <c r="AU64" s="53">
        <f t="shared" si="116"/>
        <v>3662.2</v>
      </c>
      <c r="AV64" s="146">
        <f>RCF!C$39</f>
        <v>12.85</v>
      </c>
      <c r="AW64" s="53">
        <f t="shared" si="117"/>
        <v>3614.3</v>
      </c>
      <c r="AX64" s="146">
        <f>RCF!C$41</f>
        <v>12.682</v>
      </c>
    </row>
    <row r="65" spans="1:50" s="78" customFormat="1" ht="24" x14ac:dyDescent="0.2">
      <c r="A65" s="74" t="s">
        <v>54</v>
      </c>
      <c r="B65" s="79" t="s">
        <v>97</v>
      </c>
      <c r="C65" s="76">
        <v>295</v>
      </c>
      <c r="D65" s="53">
        <f t="shared" si="101"/>
        <v>12885.3</v>
      </c>
      <c r="E65" s="46">
        <f>RCF!C$43</f>
        <v>43.679000000000002</v>
      </c>
      <c r="F65" s="53">
        <f t="shared" si="102"/>
        <v>3706</v>
      </c>
      <c r="G65" s="144">
        <f>RCF!C$5</f>
        <v>12.563000000000001</v>
      </c>
      <c r="H65" s="53">
        <f t="shared" si="103"/>
        <v>3706</v>
      </c>
      <c r="I65" s="144">
        <f t="shared" si="104"/>
        <v>12.563000000000001</v>
      </c>
      <c r="J65" s="130">
        <f t="shared" si="120"/>
        <v>4076.7</v>
      </c>
      <c r="K65" s="130">
        <f t="shared" si="120"/>
        <v>5003.2</v>
      </c>
      <c r="L65" s="130">
        <f t="shared" si="120"/>
        <v>5559.1</v>
      </c>
      <c r="M65" s="130">
        <f t="shared" si="120"/>
        <v>7412.2</v>
      </c>
      <c r="N65" s="130">
        <f t="shared" si="120"/>
        <v>7968.1</v>
      </c>
      <c r="O65" s="53">
        <f t="shared" si="105"/>
        <v>3637.3</v>
      </c>
      <c r="P65" s="144">
        <f>RCF!C$7</f>
        <v>12.33</v>
      </c>
      <c r="Q65" s="130">
        <f t="shared" si="122"/>
        <v>4728</v>
      </c>
      <c r="R65" s="130">
        <f t="shared" si="122"/>
        <v>5455</v>
      </c>
      <c r="S65" s="53">
        <f t="shared" si="106"/>
        <v>3598.7</v>
      </c>
      <c r="T65" s="144">
        <f>RCF!C$9</f>
        <v>12.199</v>
      </c>
      <c r="U65" s="53">
        <f t="shared" si="107"/>
        <v>3598.7</v>
      </c>
      <c r="V65" s="146">
        <f t="shared" si="108"/>
        <v>12.199</v>
      </c>
      <c r="W65" s="130">
        <f t="shared" si="123"/>
        <v>3958.5</v>
      </c>
      <c r="X65" s="130">
        <f t="shared" si="123"/>
        <v>4930.2</v>
      </c>
      <c r="Y65" s="130">
        <f t="shared" si="123"/>
        <v>5829.8</v>
      </c>
      <c r="Z65" s="130">
        <f t="shared" si="123"/>
        <v>5290</v>
      </c>
      <c r="AA65" s="130">
        <f t="shared" si="123"/>
        <v>7809.1</v>
      </c>
      <c r="AB65" s="130">
        <f t="shared" si="123"/>
        <v>10796.1</v>
      </c>
      <c r="AC65" s="53">
        <f t="shared" si="109"/>
        <v>3640.3</v>
      </c>
      <c r="AD65" s="146">
        <f>RCF!C$13</f>
        <v>12.34</v>
      </c>
      <c r="AE65" s="131">
        <f t="shared" si="121"/>
        <v>6006.5</v>
      </c>
      <c r="AF65" s="131">
        <f t="shared" si="121"/>
        <v>7644.6</v>
      </c>
      <c r="AG65" s="131">
        <f t="shared" si="121"/>
        <v>10920.9</v>
      </c>
      <c r="AH65" s="53">
        <f t="shared" si="110"/>
        <v>3675.7</v>
      </c>
      <c r="AI65" s="146">
        <f>RCF!C$31</f>
        <v>12.46</v>
      </c>
      <c r="AJ65" s="53">
        <f t="shared" si="111"/>
        <v>0</v>
      </c>
      <c r="AK65" s="146">
        <v>0</v>
      </c>
      <c r="AL65" s="53">
        <f t="shared" si="112"/>
        <v>3783.3</v>
      </c>
      <c r="AM65" s="146">
        <f>RCF!C$33</f>
        <v>12.824999999999999</v>
      </c>
      <c r="AN65" s="131">
        <f t="shared" si="113"/>
        <v>5674.9</v>
      </c>
      <c r="AO65" s="53">
        <f t="shared" si="114"/>
        <v>3811.4</v>
      </c>
      <c r="AP65" s="146">
        <f>RCF!C$35</f>
        <v>12.92</v>
      </c>
      <c r="AQ65" s="131">
        <f t="shared" si="124"/>
        <v>4573.6000000000004</v>
      </c>
      <c r="AR65" s="131">
        <f t="shared" si="124"/>
        <v>5145.3</v>
      </c>
      <c r="AS65" s="53">
        <f t="shared" si="115"/>
        <v>3867.4</v>
      </c>
      <c r="AT65" s="146">
        <f>RCF!C$37</f>
        <v>13.11</v>
      </c>
      <c r="AU65" s="53">
        <f t="shared" si="116"/>
        <v>3790.7</v>
      </c>
      <c r="AV65" s="146">
        <f>RCF!C$39</f>
        <v>12.85</v>
      </c>
      <c r="AW65" s="53">
        <f t="shared" si="117"/>
        <v>3741.1</v>
      </c>
      <c r="AX65" s="146">
        <f>RCF!C$41</f>
        <v>12.682</v>
      </c>
    </row>
    <row r="66" spans="1:50" s="78" customFormat="1" x14ac:dyDescent="0.2">
      <c r="A66" s="74" t="s">
        <v>48</v>
      </c>
      <c r="B66" s="79" t="s">
        <v>98</v>
      </c>
      <c r="C66" s="76">
        <v>352</v>
      </c>
      <c r="D66" s="53">
        <f t="shared" si="101"/>
        <v>15375</v>
      </c>
      <c r="E66" s="46">
        <f>RCF!C$43</f>
        <v>43.679000000000002</v>
      </c>
      <c r="F66" s="53">
        <f t="shared" si="102"/>
        <v>4422.1000000000004</v>
      </c>
      <c r="G66" s="144">
        <f>RCF!C$5</f>
        <v>12.563000000000001</v>
      </c>
      <c r="H66" s="53">
        <f t="shared" si="103"/>
        <v>4422.1000000000004</v>
      </c>
      <c r="I66" s="144">
        <f t="shared" si="104"/>
        <v>12.563000000000001</v>
      </c>
      <c r="J66" s="130">
        <f t="shared" si="120"/>
        <v>4864.3999999999996</v>
      </c>
      <c r="K66" s="130">
        <f t="shared" si="120"/>
        <v>5969.9</v>
      </c>
      <c r="L66" s="130">
        <f t="shared" si="120"/>
        <v>6633.3</v>
      </c>
      <c r="M66" s="130">
        <f t="shared" si="120"/>
        <v>8844.4</v>
      </c>
      <c r="N66" s="130">
        <f t="shared" si="120"/>
        <v>9507.7000000000007</v>
      </c>
      <c r="O66" s="53">
        <f t="shared" si="105"/>
        <v>4340.1000000000004</v>
      </c>
      <c r="P66" s="144">
        <f>RCF!C$7</f>
        <v>12.33</v>
      </c>
      <c r="Q66" s="130">
        <f t="shared" si="122"/>
        <v>5642</v>
      </c>
      <c r="R66" s="130">
        <f t="shared" si="122"/>
        <v>6510</v>
      </c>
      <c r="S66" s="53">
        <f t="shared" si="106"/>
        <v>4294</v>
      </c>
      <c r="T66" s="144">
        <f>RCF!C$9</f>
        <v>12.199</v>
      </c>
      <c r="U66" s="53">
        <f t="shared" si="107"/>
        <v>4294</v>
      </c>
      <c r="V66" s="146">
        <f t="shared" si="108"/>
        <v>12.199</v>
      </c>
      <c r="W66" s="130">
        <f t="shared" si="123"/>
        <v>4723.3999999999996</v>
      </c>
      <c r="X66" s="130">
        <f t="shared" si="123"/>
        <v>5882.7</v>
      </c>
      <c r="Y66" s="130">
        <f t="shared" si="123"/>
        <v>6956.2</v>
      </c>
      <c r="Z66" s="130">
        <f t="shared" si="123"/>
        <v>6312.1</v>
      </c>
      <c r="AA66" s="130">
        <f t="shared" si="123"/>
        <v>9317.9</v>
      </c>
      <c r="AB66" s="130">
        <f t="shared" si="123"/>
        <v>12882</v>
      </c>
      <c r="AC66" s="53">
        <f t="shared" si="109"/>
        <v>4343.6000000000004</v>
      </c>
      <c r="AD66" s="146">
        <f>RCF!C$13</f>
        <v>12.34</v>
      </c>
      <c r="AE66" s="131">
        <f t="shared" si="121"/>
        <v>7166.9</v>
      </c>
      <c r="AF66" s="131">
        <f t="shared" si="121"/>
        <v>9121.6</v>
      </c>
      <c r="AG66" s="131">
        <f t="shared" si="121"/>
        <v>13030.8</v>
      </c>
      <c r="AH66" s="53">
        <f t="shared" si="110"/>
        <v>4385.8999999999996</v>
      </c>
      <c r="AI66" s="146">
        <f>RCF!C$31</f>
        <v>12.46</v>
      </c>
      <c r="AJ66" s="53">
        <f t="shared" si="111"/>
        <v>0</v>
      </c>
      <c r="AK66" s="146">
        <v>0</v>
      </c>
      <c r="AL66" s="53">
        <f t="shared" si="112"/>
        <v>4514.3999999999996</v>
      </c>
      <c r="AM66" s="146">
        <f>RCF!C$33</f>
        <v>12.824999999999999</v>
      </c>
      <c r="AN66" s="131">
        <f t="shared" si="113"/>
        <v>6771.6</v>
      </c>
      <c r="AO66" s="53">
        <f t="shared" si="114"/>
        <v>4547.8</v>
      </c>
      <c r="AP66" s="146">
        <f>RCF!C$35</f>
        <v>12.92</v>
      </c>
      <c r="AQ66" s="131">
        <f t="shared" si="124"/>
        <v>5457.3</v>
      </c>
      <c r="AR66" s="131">
        <f t="shared" si="124"/>
        <v>6139.5</v>
      </c>
      <c r="AS66" s="53">
        <f t="shared" si="115"/>
        <v>4614.7</v>
      </c>
      <c r="AT66" s="146">
        <f>RCF!C$37</f>
        <v>13.11</v>
      </c>
      <c r="AU66" s="53">
        <f t="shared" si="116"/>
        <v>4523.2</v>
      </c>
      <c r="AV66" s="146">
        <f>RCF!C$39</f>
        <v>12.85</v>
      </c>
      <c r="AW66" s="53">
        <f t="shared" si="117"/>
        <v>4464</v>
      </c>
      <c r="AX66" s="146">
        <f>RCF!C$41</f>
        <v>12.682</v>
      </c>
    </row>
    <row r="67" spans="1:50" s="78" customFormat="1" ht="24" x14ac:dyDescent="0.2">
      <c r="A67" s="74" t="s">
        <v>38</v>
      </c>
      <c r="B67" s="79" t="s">
        <v>99</v>
      </c>
      <c r="C67" s="76">
        <v>301</v>
      </c>
      <c r="D67" s="53">
        <f t="shared" si="101"/>
        <v>13147.4</v>
      </c>
      <c r="E67" s="46">
        <f>RCF!C$43</f>
        <v>43.679000000000002</v>
      </c>
      <c r="F67" s="53">
        <f t="shared" si="102"/>
        <v>3781.4</v>
      </c>
      <c r="G67" s="144">
        <f>RCF!C$5</f>
        <v>12.563000000000001</v>
      </c>
      <c r="H67" s="53">
        <f t="shared" si="103"/>
        <v>3781.4</v>
      </c>
      <c r="I67" s="144">
        <f t="shared" si="104"/>
        <v>12.563000000000001</v>
      </c>
      <c r="J67" s="130">
        <f t="shared" si="120"/>
        <v>4159.6000000000004</v>
      </c>
      <c r="K67" s="130">
        <f t="shared" si="120"/>
        <v>5105</v>
      </c>
      <c r="L67" s="130">
        <f t="shared" si="120"/>
        <v>5672.2</v>
      </c>
      <c r="M67" s="130">
        <f t="shared" si="120"/>
        <v>7562.9</v>
      </c>
      <c r="N67" s="130">
        <f t="shared" si="120"/>
        <v>8130.1</v>
      </c>
      <c r="O67" s="53">
        <f t="shared" si="105"/>
        <v>3711.3</v>
      </c>
      <c r="P67" s="144">
        <f>RCF!C$7</f>
        <v>12.33</v>
      </c>
      <c r="Q67" s="130">
        <f t="shared" si="122"/>
        <v>4824</v>
      </c>
      <c r="R67" s="130">
        <f t="shared" si="122"/>
        <v>5566</v>
      </c>
      <c r="S67" s="53">
        <f t="shared" si="106"/>
        <v>3671.8</v>
      </c>
      <c r="T67" s="144">
        <f>RCF!C$9</f>
        <v>12.199</v>
      </c>
      <c r="U67" s="53">
        <f t="shared" si="107"/>
        <v>3671.8</v>
      </c>
      <c r="V67" s="146">
        <f t="shared" si="108"/>
        <v>12.199</v>
      </c>
      <c r="W67" s="130">
        <f t="shared" si="123"/>
        <v>4038.9</v>
      </c>
      <c r="X67" s="130">
        <f t="shared" si="123"/>
        <v>5030.3</v>
      </c>
      <c r="Y67" s="130">
        <f t="shared" si="123"/>
        <v>5948.3</v>
      </c>
      <c r="Z67" s="130">
        <f t="shared" si="123"/>
        <v>5397.5</v>
      </c>
      <c r="AA67" s="130">
        <f t="shared" si="123"/>
        <v>7967.8</v>
      </c>
      <c r="AB67" s="130">
        <f t="shared" si="123"/>
        <v>11015.4</v>
      </c>
      <c r="AC67" s="53">
        <f t="shared" si="109"/>
        <v>3714.3</v>
      </c>
      <c r="AD67" s="146">
        <f>RCF!C$13</f>
        <v>12.34</v>
      </c>
      <c r="AE67" s="131">
        <f t="shared" si="121"/>
        <v>6128.6</v>
      </c>
      <c r="AF67" s="131">
        <f t="shared" si="121"/>
        <v>7800</v>
      </c>
      <c r="AG67" s="131">
        <f t="shared" si="121"/>
        <v>11142.9</v>
      </c>
      <c r="AH67" s="53">
        <f t="shared" si="110"/>
        <v>3750.4</v>
      </c>
      <c r="AI67" s="146">
        <f>RCF!C$31</f>
        <v>12.46</v>
      </c>
      <c r="AJ67" s="53">
        <f t="shared" si="111"/>
        <v>0</v>
      </c>
      <c r="AK67" s="146">
        <v>0</v>
      </c>
      <c r="AL67" s="53">
        <f t="shared" si="112"/>
        <v>3860.3</v>
      </c>
      <c r="AM67" s="146">
        <f>RCF!C$33</f>
        <v>12.824999999999999</v>
      </c>
      <c r="AN67" s="131">
        <f t="shared" si="113"/>
        <v>5790.4</v>
      </c>
      <c r="AO67" s="53">
        <f t="shared" si="114"/>
        <v>3888.9</v>
      </c>
      <c r="AP67" s="146">
        <f>RCF!C$35</f>
        <v>12.92</v>
      </c>
      <c r="AQ67" s="131">
        <f t="shared" si="124"/>
        <v>4666.6000000000004</v>
      </c>
      <c r="AR67" s="131">
        <f t="shared" si="124"/>
        <v>5250</v>
      </c>
      <c r="AS67" s="53">
        <f t="shared" si="115"/>
        <v>3946.1</v>
      </c>
      <c r="AT67" s="146">
        <f>RCF!C$37</f>
        <v>13.11</v>
      </c>
      <c r="AU67" s="53">
        <f t="shared" si="116"/>
        <v>3867.8</v>
      </c>
      <c r="AV67" s="146">
        <f>RCF!C$39</f>
        <v>12.85</v>
      </c>
      <c r="AW67" s="53">
        <f t="shared" si="117"/>
        <v>3817.2</v>
      </c>
      <c r="AX67" s="146">
        <f>RCF!C$41</f>
        <v>12.682</v>
      </c>
    </row>
    <row r="68" spans="1:50" s="78" customFormat="1" ht="24" x14ac:dyDescent="0.2">
      <c r="A68" s="74" t="s">
        <v>50</v>
      </c>
      <c r="B68" s="79" t="s">
        <v>100</v>
      </c>
      <c r="C68" s="76">
        <v>68</v>
      </c>
      <c r="D68" s="53">
        <f t="shared" si="101"/>
        <v>2970.2</v>
      </c>
      <c r="E68" s="46">
        <f>RCF!C$43</f>
        <v>43.679000000000002</v>
      </c>
      <c r="F68" s="53">
        <f t="shared" si="102"/>
        <v>854.2</v>
      </c>
      <c r="G68" s="144">
        <f>RCF!C$5</f>
        <v>12.563000000000001</v>
      </c>
      <c r="H68" s="53">
        <f t="shared" si="103"/>
        <v>854.2</v>
      </c>
      <c r="I68" s="144">
        <f t="shared" si="104"/>
        <v>12.563000000000001</v>
      </c>
      <c r="J68" s="130">
        <f t="shared" si="120"/>
        <v>939.7</v>
      </c>
      <c r="K68" s="130">
        <f t="shared" si="120"/>
        <v>1153.3</v>
      </c>
      <c r="L68" s="130">
        <f t="shared" si="120"/>
        <v>1281.4000000000001</v>
      </c>
      <c r="M68" s="130">
        <f t="shared" si="120"/>
        <v>1708.6</v>
      </c>
      <c r="N68" s="130">
        <f t="shared" si="120"/>
        <v>1836.7</v>
      </c>
      <c r="O68" s="53">
        <f t="shared" si="105"/>
        <v>838.4</v>
      </c>
      <c r="P68" s="144">
        <f>RCF!C$7</f>
        <v>12.33</v>
      </c>
      <c r="Q68" s="130">
        <f t="shared" si="122"/>
        <v>1089</v>
      </c>
      <c r="R68" s="130">
        <f t="shared" si="122"/>
        <v>1257</v>
      </c>
      <c r="S68" s="53">
        <f t="shared" si="106"/>
        <v>829.5</v>
      </c>
      <c r="T68" s="144">
        <f>RCF!C$9</f>
        <v>12.199</v>
      </c>
      <c r="U68" s="53">
        <f t="shared" si="107"/>
        <v>829.5</v>
      </c>
      <c r="V68" s="146">
        <f t="shared" si="108"/>
        <v>12.199</v>
      </c>
      <c r="W68" s="130">
        <f t="shared" si="123"/>
        <v>912.4</v>
      </c>
      <c r="X68" s="130">
        <f t="shared" si="123"/>
        <v>1136.4000000000001</v>
      </c>
      <c r="Y68" s="130">
        <f t="shared" si="123"/>
        <v>1343.7</v>
      </c>
      <c r="Z68" s="130">
        <f t="shared" si="123"/>
        <v>1219.3</v>
      </c>
      <c r="AA68" s="130">
        <f t="shared" si="123"/>
        <v>1800</v>
      </c>
      <c r="AB68" s="130">
        <f t="shared" si="123"/>
        <v>2488.5</v>
      </c>
      <c r="AC68" s="53">
        <f t="shared" si="109"/>
        <v>839.1</v>
      </c>
      <c r="AD68" s="146">
        <f>RCF!C$13</f>
        <v>12.34</v>
      </c>
      <c r="AE68" s="131">
        <f t="shared" si="121"/>
        <v>1384.5</v>
      </c>
      <c r="AF68" s="131">
        <f t="shared" si="121"/>
        <v>1762.1</v>
      </c>
      <c r="AG68" s="131">
        <f t="shared" si="121"/>
        <v>2517.3000000000002</v>
      </c>
      <c r="AH68" s="53">
        <f t="shared" si="110"/>
        <v>847.2</v>
      </c>
      <c r="AI68" s="146">
        <f>RCF!C$31</f>
        <v>12.46</v>
      </c>
      <c r="AJ68" s="53">
        <f t="shared" si="111"/>
        <v>0</v>
      </c>
      <c r="AK68" s="146">
        <v>0</v>
      </c>
      <c r="AL68" s="53">
        <f t="shared" si="112"/>
        <v>872.1</v>
      </c>
      <c r="AM68" s="146">
        <f>RCF!C$33</f>
        <v>12.824999999999999</v>
      </c>
      <c r="AN68" s="131">
        <f t="shared" si="113"/>
        <v>1308.0999999999999</v>
      </c>
      <c r="AO68" s="53">
        <f t="shared" si="114"/>
        <v>878.5</v>
      </c>
      <c r="AP68" s="146">
        <f>RCF!C$35</f>
        <v>12.92</v>
      </c>
      <c r="AQ68" s="131">
        <f t="shared" si="124"/>
        <v>1054.2</v>
      </c>
      <c r="AR68" s="131">
        <f t="shared" si="124"/>
        <v>1185.9000000000001</v>
      </c>
      <c r="AS68" s="53">
        <f t="shared" si="115"/>
        <v>891.4</v>
      </c>
      <c r="AT68" s="146">
        <f>RCF!C$37</f>
        <v>13.11</v>
      </c>
      <c r="AU68" s="53">
        <f t="shared" si="116"/>
        <v>873.8</v>
      </c>
      <c r="AV68" s="146">
        <f>RCF!C$39</f>
        <v>12.85</v>
      </c>
      <c r="AW68" s="53">
        <f t="shared" si="117"/>
        <v>862.3</v>
      </c>
      <c r="AX68" s="146">
        <f>RCF!C$41</f>
        <v>12.682</v>
      </c>
    </row>
    <row r="69" spans="1:50" s="78" customFormat="1" x14ac:dyDescent="0.2">
      <c r="A69" s="74" t="s">
        <v>40</v>
      </c>
      <c r="B69" s="79" t="s">
        <v>101</v>
      </c>
      <c r="C69" s="76">
        <v>344</v>
      </c>
      <c r="D69" s="53">
        <f t="shared" si="101"/>
        <v>15025.6</v>
      </c>
      <c r="E69" s="46">
        <f>RCF!C$43</f>
        <v>43.679000000000002</v>
      </c>
      <c r="F69" s="53">
        <f t="shared" si="102"/>
        <v>4321.6000000000004</v>
      </c>
      <c r="G69" s="144">
        <f>RCF!C$5</f>
        <v>12.563000000000001</v>
      </c>
      <c r="H69" s="53">
        <f t="shared" si="103"/>
        <v>4321.6000000000004</v>
      </c>
      <c r="I69" s="144">
        <f t="shared" si="104"/>
        <v>12.563000000000001</v>
      </c>
      <c r="J69" s="130">
        <f t="shared" si="120"/>
        <v>4753.8</v>
      </c>
      <c r="K69" s="130">
        <f t="shared" si="120"/>
        <v>5834.3</v>
      </c>
      <c r="L69" s="130">
        <f t="shared" si="120"/>
        <v>6482.5</v>
      </c>
      <c r="M69" s="130">
        <f t="shared" si="120"/>
        <v>8643.2999999999993</v>
      </c>
      <c r="N69" s="130">
        <f t="shared" si="120"/>
        <v>9291.6</v>
      </c>
      <c r="O69" s="53">
        <f t="shared" si="105"/>
        <v>4241.5</v>
      </c>
      <c r="P69" s="144">
        <f>RCF!C$7</f>
        <v>12.33</v>
      </c>
      <c r="Q69" s="130">
        <f t="shared" si="122"/>
        <v>5513</v>
      </c>
      <c r="R69" s="130">
        <f t="shared" si="122"/>
        <v>6362</v>
      </c>
      <c r="S69" s="53">
        <f t="shared" si="106"/>
        <v>4196.3999999999996</v>
      </c>
      <c r="T69" s="144">
        <f>RCF!C$9</f>
        <v>12.199</v>
      </c>
      <c r="U69" s="53">
        <f t="shared" si="107"/>
        <v>4196.3999999999996</v>
      </c>
      <c r="V69" s="146">
        <f t="shared" si="108"/>
        <v>12.199</v>
      </c>
      <c r="W69" s="130">
        <f t="shared" si="123"/>
        <v>4616</v>
      </c>
      <c r="X69" s="130">
        <f t="shared" si="123"/>
        <v>5749</v>
      </c>
      <c r="Y69" s="130">
        <f t="shared" si="123"/>
        <v>6798.1</v>
      </c>
      <c r="Z69" s="130">
        <f t="shared" si="123"/>
        <v>6168.7</v>
      </c>
      <c r="AA69" s="130">
        <f t="shared" si="123"/>
        <v>9106.1</v>
      </c>
      <c r="AB69" s="130">
        <f t="shared" si="123"/>
        <v>12589.2</v>
      </c>
      <c r="AC69" s="53">
        <f t="shared" si="109"/>
        <v>4244.8999999999996</v>
      </c>
      <c r="AD69" s="146">
        <f>RCF!C$13</f>
        <v>12.34</v>
      </c>
      <c r="AE69" s="131">
        <f t="shared" si="121"/>
        <v>7004.1</v>
      </c>
      <c r="AF69" s="131">
        <f t="shared" si="121"/>
        <v>8914.2999999999993</v>
      </c>
      <c r="AG69" s="131">
        <f t="shared" si="121"/>
        <v>12734.7</v>
      </c>
      <c r="AH69" s="53">
        <f t="shared" si="110"/>
        <v>4286.2</v>
      </c>
      <c r="AI69" s="146">
        <f>RCF!C$31</f>
        <v>12.46</v>
      </c>
      <c r="AJ69" s="53">
        <f t="shared" si="111"/>
        <v>0</v>
      </c>
      <c r="AK69" s="146">
        <v>0</v>
      </c>
      <c r="AL69" s="53">
        <f t="shared" si="112"/>
        <v>4411.8</v>
      </c>
      <c r="AM69" s="146">
        <f>RCF!C$33</f>
        <v>12.824999999999999</v>
      </c>
      <c r="AN69" s="131">
        <f t="shared" si="113"/>
        <v>6617.7</v>
      </c>
      <c r="AO69" s="53">
        <f t="shared" si="114"/>
        <v>4444.3999999999996</v>
      </c>
      <c r="AP69" s="146">
        <f>RCF!C$35</f>
        <v>12.92</v>
      </c>
      <c r="AQ69" s="131">
        <f t="shared" si="124"/>
        <v>5333.2</v>
      </c>
      <c r="AR69" s="131">
        <f t="shared" si="124"/>
        <v>5999.9</v>
      </c>
      <c r="AS69" s="53">
        <f t="shared" si="115"/>
        <v>4509.8</v>
      </c>
      <c r="AT69" s="146">
        <f>RCF!C$37</f>
        <v>13.11</v>
      </c>
      <c r="AU69" s="53">
        <f t="shared" si="116"/>
        <v>4420.3999999999996</v>
      </c>
      <c r="AV69" s="146">
        <f>RCF!C$39</f>
        <v>12.85</v>
      </c>
      <c r="AW69" s="53">
        <f t="shared" si="117"/>
        <v>4362.6000000000004</v>
      </c>
      <c r="AX69" s="146">
        <f>RCF!C$41</f>
        <v>12.682</v>
      </c>
    </row>
    <row r="70" spans="1:50" s="78" customFormat="1" x14ac:dyDescent="0.2">
      <c r="A70" s="74" t="s">
        <v>59</v>
      </c>
      <c r="B70" s="79" t="s">
        <v>102</v>
      </c>
      <c r="C70" s="76">
        <v>81</v>
      </c>
      <c r="D70" s="53">
        <f t="shared" si="101"/>
        <v>3538</v>
      </c>
      <c r="E70" s="46">
        <f>RCF!C$43</f>
        <v>43.679000000000002</v>
      </c>
      <c r="F70" s="53">
        <f t="shared" si="102"/>
        <v>1017.6</v>
      </c>
      <c r="G70" s="144">
        <f>RCF!C$5</f>
        <v>12.563000000000001</v>
      </c>
      <c r="H70" s="53">
        <f t="shared" si="103"/>
        <v>1017.6</v>
      </c>
      <c r="I70" s="144">
        <f t="shared" si="104"/>
        <v>12.563000000000001</v>
      </c>
      <c r="J70" s="130">
        <f t="shared" si="120"/>
        <v>1119.4000000000001</v>
      </c>
      <c r="K70" s="130">
        <f t="shared" si="120"/>
        <v>1373.8</v>
      </c>
      <c r="L70" s="130">
        <f t="shared" si="120"/>
        <v>1526.4</v>
      </c>
      <c r="M70" s="130">
        <f t="shared" si="120"/>
        <v>2035.2</v>
      </c>
      <c r="N70" s="130">
        <f t="shared" si="120"/>
        <v>2187.8000000000002</v>
      </c>
      <c r="O70" s="53">
        <f t="shared" si="105"/>
        <v>998.7</v>
      </c>
      <c r="P70" s="144">
        <f>RCF!C$7</f>
        <v>12.33</v>
      </c>
      <c r="Q70" s="130">
        <f t="shared" si="122"/>
        <v>1298</v>
      </c>
      <c r="R70" s="130">
        <f t="shared" si="122"/>
        <v>1498</v>
      </c>
      <c r="S70" s="53">
        <f t="shared" si="106"/>
        <v>988.1</v>
      </c>
      <c r="T70" s="144">
        <f>RCF!C$9</f>
        <v>12.199</v>
      </c>
      <c r="U70" s="53">
        <f t="shared" si="107"/>
        <v>988.1</v>
      </c>
      <c r="V70" s="146">
        <f t="shared" si="108"/>
        <v>12.199</v>
      </c>
      <c r="W70" s="130">
        <f t="shared" si="123"/>
        <v>1086.9000000000001</v>
      </c>
      <c r="X70" s="130">
        <f t="shared" si="123"/>
        <v>1353.6</v>
      </c>
      <c r="Y70" s="130">
        <f t="shared" si="123"/>
        <v>1600.7</v>
      </c>
      <c r="Z70" s="130">
        <f t="shared" si="123"/>
        <v>1452.5</v>
      </c>
      <c r="AA70" s="130">
        <f t="shared" si="123"/>
        <v>2144.1</v>
      </c>
      <c r="AB70" s="130">
        <f t="shared" si="123"/>
        <v>2964.3</v>
      </c>
      <c r="AC70" s="53">
        <f t="shared" si="109"/>
        <v>999.5</v>
      </c>
      <c r="AD70" s="146">
        <f>RCF!C$13</f>
        <v>12.34</v>
      </c>
      <c r="AE70" s="131">
        <f t="shared" si="121"/>
        <v>1649.2</v>
      </c>
      <c r="AF70" s="131">
        <f t="shared" si="121"/>
        <v>2099</v>
      </c>
      <c r="AG70" s="131">
        <f t="shared" si="121"/>
        <v>2998.5</v>
      </c>
      <c r="AH70" s="53">
        <f t="shared" si="110"/>
        <v>1009.2</v>
      </c>
      <c r="AI70" s="146">
        <f>RCF!C$31</f>
        <v>12.46</v>
      </c>
      <c r="AJ70" s="53">
        <f t="shared" si="111"/>
        <v>0</v>
      </c>
      <c r="AK70" s="146">
        <v>0</v>
      </c>
      <c r="AL70" s="53">
        <f t="shared" si="112"/>
        <v>1038.8</v>
      </c>
      <c r="AM70" s="146">
        <f>RCF!C$33</f>
        <v>12.824999999999999</v>
      </c>
      <c r="AN70" s="131">
        <f t="shared" si="113"/>
        <v>1558.2</v>
      </c>
      <c r="AO70" s="53">
        <f t="shared" si="114"/>
        <v>1046.5</v>
      </c>
      <c r="AP70" s="146">
        <f>RCF!C$35</f>
        <v>12.92</v>
      </c>
      <c r="AQ70" s="131">
        <f t="shared" si="124"/>
        <v>1255.8</v>
      </c>
      <c r="AR70" s="131">
        <f t="shared" si="124"/>
        <v>1412.7</v>
      </c>
      <c r="AS70" s="53">
        <f t="shared" si="115"/>
        <v>1061.9000000000001</v>
      </c>
      <c r="AT70" s="146">
        <f>RCF!C$37</f>
        <v>13.11</v>
      </c>
      <c r="AU70" s="53">
        <f t="shared" si="116"/>
        <v>1040.8</v>
      </c>
      <c r="AV70" s="146">
        <f>RCF!C$39</f>
        <v>12.85</v>
      </c>
      <c r="AW70" s="53">
        <f t="shared" si="117"/>
        <v>1027.2</v>
      </c>
      <c r="AX70" s="146">
        <f>RCF!C$41</f>
        <v>12.682</v>
      </c>
    </row>
    <row r="71" spans="1:50" s="78" customFormat="1" x14ac:dyDescent="0.2">
      <c r="A71" s="74" t="s">
        <v>60</v>
      </c>
      <c r="B71" s="79" t="s">
        <v>103</v>
      </c>
      <c r="C71" s="76">
        <v>466</v>
      </c>
      <c r="D71" s="53">
        <f t="shared" si="101"/>
        <v>20354.400000000001</v>
      </c>
      <c r="E71" s="46">
        <f>RCF!C$43</f>
        <v>43.679000000000002</v>
      </c>
      <c r="F71" s="53">
        <f t="shared" si="102"/>
        <v>5854.3</v>
      </c>
      <c r="G71" s="144">
        <f>RCF!C$5</f>
        <v>12.563000000000001</v>
      </c>
      <c r="H71" s="53">
        <f t="shared" si="103"/>
        <v>5854.3</v>
      </c>
      <c r="I71" s="144">
        <f t="shared" si="104"/>
        <v>12.563000000000001</v>
      </c>
      <c r="J71" s="130">
        <f t="shared" si="120"/>
        <v>6439.8</v>
      </c>
      <c r="K71" s="130">
        <f t="shared" si="120"/>
        <v>7903.4</v>
      </c>
      <c r="L71" s="130">
        <f t="shared" si="120"/>
        <v>8781.5</v>
      </c>
      <c r="M71" s="130">
        <f t="shared" si="120"/>
        <v>11708.7</v>
      </c>
      <c r="N71" s="130">
        <f t="shared" si="120"/>
        <v>12586.9</v>
      </c>
      <c r="O71" s="53">
        <f t="shared" si="105"/>
        <v>5745.7</v>
      </c>
      <c r="P71" s="144">
        <f>RCF!C$7</f>
        <v>12.33</v>
      </c>
      <c r="Q71" s="130">
        <f t="shared" si="122"/>
        <v>7469</v>
      </c>
      <c r="R71" s="130">
        <f t="shared" si="122"/>
        <v>8618</v>
      </c>
      <c r="S71" s="53">
        <f t="shared" si="106"/>
        <v>5684.7</v>
      </c>
      <c r="T71" s="144">
        <f>RCF!C$9</f>
        <v>12.199</v>
      </c>
      <c r="U71" s="53">
        <f t="shared" si="107"/>
        <v>5684.7</v>
      </c>
      <c r="V71" s="146">
        <f t="shared" si="108"/>
        <v>12.199</v>
      </c>
      <c r="W71" s="130">
        <f t="shared" si="123"/>
        <v>6253.1</v>
      </c>
      <c r="X71" s="130">
        <f t="shared" si="123"/>
        <v>7788</v>
      </c>
      <c r="Y71" s="130">
        <f t="shared" si="123"/>
        <v>9209.2000000000007</v>
      </c>
      <c r="Z71" s="130">
        <f t="shared" si="123"/>
        <v>8356.5</v>
      </c>
      <c r="AA71" s="130">
        <f t="shared" si="123"/>
        <v>12335.7</v>
      </c>
      <c r="AB71" s="130">
        <f t="shared" si="123"/>
        <v>17054.099999999999</v>
      </c>
      <c r="AC71" s="53">
        <f t="shared" si="109"/>
        <v>5750.4</v>
      </c>
      <c r="AD71" s="146">
        <f>RCF!C$13</f>
        <v>12.34</v>
      </c>
      <c r="AE71" s="131">
        <f t="shared" si="121"/>
        <v>9488.2000000000007</v>
      </c>
      <c r="AF71" s="131">
        <f t="shared" si="121"/>
        <v>12075.8</v>
      </c>
      <c r="AG71" s="131">
        <f t="shared" si="121"/>
        <v>17251.2</v>
      </c>
      <c r="AH71" s="53">
        <f t="shared" si="110"/>
        <v>5806.3</v>
      </c>
      <c r="AI71" s="146">
        <f>RCF!C$31</f>
        <v>12.46</v>
      </c>
      <c r="AJ71" s="53">
        <f t="shared" si="111"/>
        <v>0</v>
      </c>
      <c r="AK71" s="146">
        <v>0</v>
      </c>
      <c r="AL71" s="53">
        <f t="shared" si="112"/>
        <v>5976.4</v>
      </c>
      <c r="AM71" s="146">
        <f>RCF!C$33</f>
        <v>12.824999999999999</v>
      </c>
      <c r="AN71" s="131">
        <f t="shared" si="113"/>
        <v>8964.6</v>
      </c>
      <c r="AO71" s="53">
        <f t="shared" si="114"/>
        <v>6020.7</v>
      </c>
      <c r="AP71" s="146">
        <f>RCF!C$35</f>
        <v>12.92</v>
      </c>
      <c r="AQ71" s="131">
        <f t="shared" si="124"/>
        <v>7224.8</v>
      </c>
      <c r="AR71" s="131">
        <f t="shared" si="124"/>
        <v>8127.9</v>
      </c>
      <c r="AS71" s="53">
        <f t="shared" si="115"/>
        <v>6109.2</v>
      </c>
      <c r="AT71" s="146">
        <f>RCF!C$37</f>
        <v>13.11</v>
      </c>
      <c r="AU71" s="53">
        <f t="shared" si="116"/>
        <v>5988.1</v>
      </c>
      <c r="AV71" s="146">
        <f>RCF!C$39</f>
        <v>12.85</v>
      </c>
      <c r="AW71" s="53">
        <f t="shared" si="117"/>
        <v>5909.8</v>
      </c>
      <c r="AX71" s="146">
        <f>RCF!C$41</f>
        <v>12.682</v>
      </c>
    </row>
    <row r="72" spans="1:50" s="78" customFormat="1" x14ac:dyDescent="0.2">
      <c r="A72" s="74" t="s">
        <v>44</v>
      </c>
      <c r="B72" s="79" t="s">
        <v>104</v>
      </c>
      <c r="C72" s="76">
        <v>71</v>
      </c>
      <c r="D72" s="53">
        <f t="shared" si="101"/>
        <v>3101.2</v>
      </c>
      <c r="E72" s="46">
        <f>RCF!C$43</f>
        <v>43.679000000000002</v>
      </c>
      <c r="F72" s="53">
        <f t="shared" si="102"/>
        <v>891.9</v>
      </c>
      <c r="G72" s="144">
        <f>RCF!C$5</f>
        <v>12.563000000000001</v>
      </c>
      <c r="H72" s="53">
        <f t="shared" si="103"/>
        <v>891.9</v>
      </c>
      <c r="I72" s="144">
        <f t="shared" si="104"/>
        <v>12.563000000000001</v>
      </c>
      <c r="J72" s="130">
        <f t="shared" si="120"/>
        <v>981.2</v>
      </c>
      <c r="K72" s="130">
        <f t="shared" si="120"/>
        <v>1204.2</v>
      </c>
      <c r="L72" s="130">
        <f t="shared" si="120"/>
        <v>1338</v>
      </c>
      <c r="M72" s="130">
        <f t="shared" si="120"/>
        <v>1783.9</v>
      </c>
      <c r="N72" s="130">
        <f t="shared" si="120"/>
        <v>1917.7</v>
      </c>
      <c r="O72" s="53">
        <f t="shared" si="105"/>
        <v>875.4</v>
      </c>
      <c r="P72" s="144">
        <f>RCF!C$7</f>
        <v>12.33</v>
      </c>
      <c r="Q72" s="130">
        <f t="shared" si="122"/>
        <v>1138</v>
      </c>
      <c r="R72" s="130">
        <f t="shared" si="122"/>
        <v>1313</v>
      </c>
      <c r="S72" s="53">
        <f t="shared" si="106"/>
        <v>866.1</v>
      </c>
      <c r="T72" s="144">
        <f>RCF!C$9</f>
        <v>12.199</v>
      </c>
      <c r="U72" s="53">
        <f t="shared" si="107"/>
        <v>866.1</v>
      </c>
      <c r="V72" s="146">
        <f t="shared" si="108"/>
        <v>12.199</v>
      </c>
      <c r="W72" s="130">
        <f t="shared" si="123"/>
        <v>952.7</v>
      </c>
      <c r="X72" s="130">
        <f t="shared" si="123"/>
        <v>1186.5</v>
      </c>
      <c r="Y72" s="130">
        <f t="shared" si="123"/>
        <v>1403</v>
      </c>
      <c r="Z72" s="130">
        <f t="shared" si="123"/>
        <v>1273.0999999999999</v>
      </c>
      <c r="AA72" s="130">
        <f t="shared" si="123"/>
        <v>1879.4</v>
      </c>
      <c r="AB72" s="130">
        <f t="shared" si="123"/>
        <v>2598.3000000000002</v>
      </c>
      <c r="AC72" s="53">
        <f t="shared" si="109"/>
        <v>876.1</v>
      </c>
      <c r="AD72" s="146">
        <f>RCF!C$13</f>
        <v>12.34</v>
      </c>
      <c r="AE72" s="131">
        <f t="shared" si="121"/>
        <v>1445.6</v>
      </c>
      <c r="AF72" s="131">
        <f t="shared" si="121"/>
        <v>1839.8</v>
      </c>
      <c r="AG72" s="131">
        <f t="shared" si="121"/>
        <v>2628.3</v>
      </c>
      <c r="AH72" s="53">
        <f t="shared" si="110"/>
        <v>884.6</v>
      </c>
      <c r="AI72" s="146">
        <f>RCF!C$31</f>
        <v>12.46</v>
      </c>
      <c r="AJ72" s="53">
        <f t="shared" si="111"/>
        <v>0</v>
      </c>
      <c r="AK72" s="146">
        <v>0</v>
      </c>
      <c r="AL72" s="53">
        <f t="shared" si="112"/>
        <v>910.5</v>
      </c>
      <c r="AM72" s="146">
        <f>RCF!C$33</f>
        <v>12.824999999999999</v>
      </c>
      <c r="AN72" s="131">
        <f t="shared" si="113"/>
        <v>1365.7</v>
      </c>
      <c r="AO72" s="53">
        <f t="shared" si="114"/>
        <v>917.3</v>
      </c>
      <c r="AP72" s="146">
        <f>RCF!C$35</f>
        <v>12.92</v>
      </c>
      <c r="AQ72" s="131">
        <f t="shared" si="124"/>
        <v>1100.7</v>
      </c>
      <c r="AR72" s="131">
        <f t="shared" si="124"/>
        <v>1238.3</v>
      </c>
      <c r="AS72" s="53">
        <f t="shared" si="115"/>
        <v>930.8</v>
      </c>
      <c r="AT72" s="146">
        <f>RCF!C$37</f>
        <v>13.11</v>
      </c>
      <c r="AU72" s="53">
        <f t="shared" si="116"/>
        <v>912.3</v>
      </c>
      <c r="AV72" s="146">
        <f>RCF!C$39</f>
        <v>12.85</v>
      </c>
      <c r="AW72" s="53">
        <f t="shared" si="117"/>
        <v>900.4</v>
      </c>
      <c r="AX72" s="146">
        <f>RCF!C$41</f>
        <v>12.682</v>
      </c>
    </row>
    <row r="73" spans="1:50" s="78" customFormat="1" x14ac:dyDescent="0.2">
      <c r="A73" s="74" t="s">
        <v>64</v>
      </c>
      <c r="B73" s="79" t="s">
        <v>105</v>
      </c>
      <c r="C73" s="76">
        <v>294.60000000000002</v>
      </c>
      <c r="D73" s="53">
        <f t="shared" si="101"/>
        <v>12867.8</v>
      </c>
      <c r="E73" s="46">
        <f>RCF!C$43</f>
        <v>43.679000000000002</v>
      </c>
      <c r="F73" s="53">
        <f t="shared" si="102"/>
        <v>3701</v>
      </c>
      <c r="G73" s="144">
        <f>RCF!C$5</f>
        <v>12.563000000000001</v>
      </c>
      <c r="H73" s="53">
        <f t="shared" si="103"/>
        <v>3701</v>
      </c>
      <c r="I73" s="144">
        <f t="shared" si="104"/>
        <v>12.563000000000001</v>
      </c>
      <c r="J73" s="130">
        <f t="shared" si="120"/>
        <v>4071.2</v>
      </c>
      <c r="K73" s="130">
        <f t="shared" si="120"/>
        <v>4996.3999999999996</v>
      </c>
      <c r="L73" s="130">
        <f t="shared" si="120"/>
        <v>5551.6</v>
      </c>
      <c r="M73" s="130">
        <f t="shared" si="120"/>
        <v>7402.1</v>
      </c>
      <c r="N73" s="130">
        <f t="shared" si="120"/>
        <v>7957.3</v>
      </c>
      <c r="O73" s="53">
        <f t="shared" si="105"/>
        <v>3632.4</v>
      </c>
      <c r="P73" s="144">
        <f>RCF!C$7</f>
        <v>12.33</v>
      </c>
      <c r="Q73" s="130">
        <f t="shared" si="122"/>
        <v>4722</v>
      </c>
      <c r="R73" s="130">
        <f t="shared" si="122"/>
        <v>5448</v>
      </c>
      <c r="S73" s="53">
        <f t="shared" si="106"/>
        <v>3593.8</v>
      </c>
      <c r="T73" s="144">
        <f>RCF!C$9</f>
        <v>12.199</v>
      </c>
      <c r="U73" s="53">
        <f t="shared" si="107"/>
        <v>3593.8</v>
      </c>
      <c r="V73" s="146">
        <f t="shared" si="108"/>
        <v>12.199</v>
      </c>
      <c r="W73" s="130">
        <f t="shared" si="123"/>
        <v>3953.1</v>
      </c>
      <c r="X73" s="130">
        <f t="shared" si="123"/>
        <v>4923.5</v>
      </c>
      <c r="Y73" s="130">
        <f t="shared" si="123"/>
        <v>5821.9</v>
      </c>
      <c r="Z73" s="130">
        <f t="shared" si="123"/>
        <v>5282.8</v>
      </c>
      <c r="AA73" s="130">
        <f t="shared" si="123"/>
        <v>7798.5</v>
      </c>
      <c r="AB73" s="130">
        <f t="shared" si="123"/>
        <v>10781.4</v>
      </c>
      <c r="AC73" s="53">
        <f t="shared" si="109"/>
        <v>3635.3</v>
      </c>
      <c r="AD73" s="146">
        <f>RCF!C$13</f>
        <v>12.34</v>
      </c>
      <c r="AE73" s="131">
        <f t="shared" si="121"/>
        <v>5998.2</v>
      </c>
      <c r="AF73" s="131">
        <f t="shared" si="121"/>
        <v>7634.1</v>
      </c>
      <c r="AG73" s="131">
        <f t="shared" si="121"/>
        <v>10905.9</v>
      </c>
      <c r="AH73" s="53">
        <f t="shared" si="110"/>
        <v>3670.7</v>
      </c>
      <c r="AI73" s="146">
        <f>RCF!C$31</f>
        <v>12.46</v>
      </c>
      <c r="AJ73" s="53">
        <f t="shared" si="111"/>
        <v>0</v>
      </c>
      <c r="AK73" s="146">
        <v>0</v>
      </c>
      <c r="AL73" s="53">
        <f t="shared" si="112"/>
        <v>3778.2</v>
      </c>
      <c r="AM73" s="146">
        <f>RCF!C$33</f>
        <v>12.824999999999999</v>
      </c>
      <c r="AN73" s="131">
        <f t="shared" si="113"/>
        <v>5667.3</v>
      </c>
      <c r="AO73" s="53">
        <f t="shared" si="114"/>
        <v>3806.2</v>
      </c>
      <c r="AP73" s="146">
        <f>RCF!C$35</f>
        <v>12.92</v>
      </c>
      <c r="AQ73" s="131">
        <f t="shared" si="124"/>
        <v>4567.3999999999996</v>
      </c>
      <c r="AR73" s="131">
        <f t="shared" si="124"/>
        <v>5138.3</v>
      </c>
      <c r="AS73" s="53">
        <f t="shared" si="115"/>
        <v>3862.2</v>
      </c>
      <c r="AT73" s="146">
        <f>RCF!C$37</f>
        <v>13.11</v>
      </c>
      <c r="AU73" s="53">
        <f t="shared" si="116"/>
        <v>3785.6</v>
      </c>
      <c r="AV73" s="146">
        <f>RCF!C$39</f>
        <v>12.85</v>
      </c>
      <c r="AW73" s="53">
        <f t="shared" si="117"/>
        <v>3736.1</v>
      </c>
      <c r="AX73" s="146">
        <f>RCF!C$41</f>
        <v>12.682</v>
      </c>
    </row>
    <row r="74" spans="1:50" x14ac:dyDescent="0.2">
      <c r="A74" s="81"/>
      <c r="B74" s="82"/>
      <c r="C74" s="83"/>
      <c r="D74" s="84"/>
      <c r="E74" s="85"/>
      <c r="F74" s="84"/>
      <c r="G74" s="85"/>
      <c r="H74" s="84"/>
      <c r="I74" s="85"/>
      <c r="J74" s="132"/>
      <c r="K74" s="132"/>
      <c r="L74" s="132"/>
      <c r="M74" s="132"/>
      <c r="N74" s="132"/>
      <c r="O74" s="84"/>
      <c r="P74" s="85"/>
      <c r="Q74" s="132"/>
      <c r="R74" s="132"/>
      <c r="S74" s="84"/>
      <c r="T74" s="85"/>
      <c r="U74" s="67"/>
      <c r="V74" s="85"/>
      <c r="W74" s="133"/>
      <c r="X74" s="133"/>
      <c r="Y74" s="133"/>
      <c r="Z74" s="133"/>
      <c r="AA74" s="133"/>
      <c r="AB74" s="133"/>
      <c r="AC74" s="86"/>
      <c r="AD74" s="85"/>
      <c r="AE74" s="134"/>
      <c r="AF74" s="134"/>
      <c r="AG74" s="134"/>
      <c r="AH74" s="84"/>
      <c r="AI74" s="85"/>
      <c r="AJ74" s="84"/>
      <c r="AK74" s="85"/>
      <c r="AL74" s="86"/>
      <c r="AM74" s="85"/>
      <c r="AN74" s="134"/>
      <c r="AO74" s="86"/>
      <c r="AP74" s="85"/>
      <c r="AQ74" s="134"/>
      <c r="AR74" s="134"/>
      <c r="AS74" s="86"/>
      <c r="AT74" s="85"/>
      <c r="AU74" s="86"/>
      <c r="AV74" s="85"/>
      <c r="AW74" s="67"/>
      <c r="AX74" s="68"/>
    </row>
    <row r="75" spans="1:50" x14ac:dyDescent="0.2">
      <c r="A75" s="192" t="s">
        <v>111</v>
      </c>
      <c r="B75" s="87"/>
      <c r="C75" s="88"/>
      <c r="D75" s="89"/>
      <c r="E75" s="90"/>
      <c r="F75" s="89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89"/>
      <c r="T75" s="90"/>
      <c r="U75" s="89"/>
      <c r="V75" s="90"/>
      <c r="W75" s="87"/>
      <c r="X75" s="87"/>
      <c r="Y75" s="87"/>
      <c r="Z75" s="87"/>
      <c r="AA75" s="87"/>
      <c r="AB75" s="87"/>
      <c r="AC75" s="89"/>
      <c r="AD75" s="90"/>
      <c r="AE75" s="90"/>
      <c r="AF75" s="90"/>
      <c r="AG75" s="90"/>
      <c r="AH75" s="91"/>
      <c r="AI75" s="90"/>
      <c r="AJ75" s="91"/>
      <c r="AK75" s="90"/>
      <c r="AL75" s="91"/>
      <c r="AM75" s="90"/>
      <c r="AN75" s="90"/>
      <c r="AO75" s="89"/>
      <c r="AP75" s="90"/>
      <c r="AQ75" s="90"/>
      <c r="AR75" s="90"/>
      <c r="AS75" s="89"/>
      <c r="AT75" s="90"/>
      <c r="AU75" s="89"/>
      <c r="AV75" s="90"/>
      <c r="AW75" s="90"/>
      <c r="AX75" s="92"/>
    </row>
    <row r="76" spans="1:50" x14ac:dyDescent="0.2">
      <c r="A76" s="193"/>
      <c r="C76" s="93"/>
      <c r="D76" s="94"/>
      <c r="E76" s="95"/>
      <c r="F76" s="94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4"/>
      <c r="T76" s="95"/>
      <c r="U76" s="94"/>
      <c r="V76" s="95"/>
      <c r="W76" s="93"/>
      <c r="X76" s="93"/>
      <c r="Y76" s="93"/>
      <c r="Z76" s="93"/>
      <c r="AA76" s="93"/>
      <c r="AB76" s="93"/>
      <c r="AC76" s="94"/>
      <c r="AD76" s="95"/>
      <c r="AE76" s="95"/>
      <c r="AF76" s="95"/>
      <c r="AG76" s="95"/>
      <c r="AH76" s="96"/>
      <c r="AI76" s="95"/>
      <c r="AJ76" s="96"/>
      <c r="AK76" s="95"/>
      <c r="AL76" s="96"/>
      <c r="AM76" s="95"/>
      <c r="AN76" s="95"/>
      <c r="AO76" s="94"/>
      <c r="AP76" s="95"/>
      <c r="AQ76" s="95"/>
      <c r="AR76" s="95"/>
      <c r="AS76" s="94"/>
      <c r="AT76" s="95"/>
      <c r="AU76" s="94"/>
      <c r="AV76" s="95"/>
      <c r="AW76" s="95"/>
      <c r="AX76" s="97"/>
    </row>
    <row r="77" spans="1:50" x14ac:dyDescent="0.2">
      <c r="A77" s="194" t="s">
        <v>172</v>
      </c>
      <c r="B77" s="195"/>
      <c r="C77" s="195"/>
      <c r="D77" s="195"/>
      <c r="E77" s="195"/>
      <c r="F77" s="196"/>
      <c r="G77" s="195"/>
      <c r="H77" s="98"/>
      <c r="I77" s="98"/>
      <c r="J77" s="197"/>
      <c r="K77" s="197"/>
      <c r="L77" s="197"/>
      <c r="M77" s="197"/>
      <c r="N77" s="197"/>
      <c r="O77" s="98"/>
      <c r="P77" s="98"/>
      <c r="Q77" s="197"/>
      <c r="R77" s="197"/>
      <c r="S77" s="98"/>
      <c r="T77" s="98"/>
      <c r="U77" s="98"/>
      <c r="V77" s="98"/>
      <c r="W77" s="93"/>
      <c r="X77" s="93"/>
      <c r="Y77" s="93"/>
      <c r="Z77" s="93"/>
      <c r="AA77" s="93"/>
      <c r="AB77" s="93"/>
      <c r="AC77" s="98"/>
      <c r="AD77" s="98"/>
      <c r="AE77" s="95"/>
      <c r="AF77" s="95"/>
      <c r="AG77" s="95"/>
      <c r="AH77" s="98"/>
      <c r="AI77" s="98"/>
      <c r="AJ77" s="98"/>
      <c r="AK77" s="98"/>
      <c r="AL77" s="198"/>
      <c r="AM77" s="98"/>
      <c r="AN77" s="95"/>
      <c r="AO77" s="199"/>
      <c r="AP77" s="98"/>
      <c r="AQ77" s="95"/>
      <c r="AR77" s="95"/>
      <c r="AS77" s="199"/>
      <c r="AT77" s="98"/>
      <c r="AU77" s="199"/>
      <c r="AV77" s="200"/>
      <c r="AW77" s="98"/>
      <c r="AX77" s="201"/>
    </row>
    <row r="78" spans="1:50" x14ac:dyDescent="0.2">
      <c r="A78" s="202" t="s">
        <v>173</v>
      </c>
      <c r="B78" s="195"/>
      <c r="C78" s="195"/>
      <c r="D78" s="195"/>
      <c r="E78" s="195"/>
      <c r="F78" s="196"/>
      <c r="G78" s="195"/>
      <c r="H78" s="98"/>
      <c r="I78" s="98"/>
      <c r="J78" s="197"/>
      <c r="K78" s="197"/>
      <c r="L78" s="197"/>
      <c r="M78" s="197"/>
      <c r="N78" s="197"/>
      <c r="O78" s="98"/>
      <c r="P78" s="98"/>
      <c r="Q78" s="197"/>
      <c r="R78" s="197"/>
      <c r="S78" s="98"/>
      <c r="T78" s="98"/>
      <c r="U78" s="98"/>
      <c r="V78" s="98"/>
      <c r="W78" s="93"/>
      <c r="X78" s="93"/>
      <c r="Y78" s="93"/>
      <c r="Z78" s="93"/>
      <c r="AA78" s="93"/>
      <c r="AB78" s="93"/>
      <c r="AC78" s="98"/>
      <c r="AD78" s="98"/>
      <c r="AE78" s="95"/>
      <c r="AF78" s="95"/>
      <c r="AG78" s="95"/>
      <c r="AH78" s="98"/>
      <c r="AI78" s="98"/>
      <c r="AJ78" s="98"/>
      <c r="AK78" s="98"/>
      <c r="AL78" s="198"/>
      <c r="AM78" s="98"/>
      <c r="AN78" s="95"/>
      <c r="AO78" s="199"/>
      <c r="AP78" s="98"/>
      <c r="AQ78" s="95"/>
      <c r="AR78" s="95"/>
      <c r="AS78" s="199"/>
      <c r="AT78" s="98"/>
      <c r="AU78" s="199"/>
      <c r="AV78" s="200"/>
      <c r="AW78" s="98"/>
      <c r="AX78" s="201"/>
    </row>
    <row r="79" spans="1:50" x14ac:dyDescent="0.2">
      <c r="A79" s="194" t="s">
        <v>122</v>
      </c>
      <c r="B79" s="98"/>
      <c r="C79" s="93"/>
      <c r="D79" s="94"/>
      <c r="E79" s="95"/>
      <c r="F79" s="94"/>
      <c r="G79" s="95"/>
      <c r="H79" s="95"/>
      <c r="I79" s="95"/>
      <c r="J79" s="197"/>
      <c r="K79" s="197"/>
      <c r="L79" s="197"/>
      <c r="M79" s="197"/>
      <c r="N79" s="197"/>
      <c r="O79" s="95"/>
      <c r="P79" s="95"/>
      <c r="Q79" s="197"/>
      <c r="R79" s="197"/>
      <c r="S79" s="94"/>
      <c r="T79" s="95"/>
      <c r="U79" s="94"/>
      <c r="V79" s="95"/>
      <c r="W79" s="93"/>
      <c r="X79" s="93"/>
      <c r="Y79" s="93"/>
      <c r="Z79" s="93"/>
      <c r="AA79" s="93"/>
      <c r="AB79" s="93"/>
      <c r="AC79" s="94"/>
      <c r="AD79" s="95"/>
      <c r="AE79" s="95"/>
      <c r="AF79" s="95"/>
      <c r="AG79" s="95"/>
      <c r="AH79" s="96"/>
      <c r="AI79" s="95"/>
      <c r="AJ79" s="96"/>
      <c r="AK79" s="95"/>
      <c r="AL79" s="96"/>
      <c r="AM79" s="95"/>
      <c r="AN79" s="95"/>
      <c r="AO79" s="94"/>
      <c r="AP79" s="95"/>
      <c r="AQ79" s="95"/>
      <c r="AR79" s="95"/>
      <c r="AS79" s="94"/>
      <c r="AT79" s="95"/>
      <c r="AU79" s="94"/>
      <c r="AV79" s="95"/>
      <c r="AW79" s="95"/>
      <c r="AX79" s="97"/>
    </row>
    <row r="80" spans="1:50" x14ac:dyDescent="0.2">
      <c r="A80" s="194" t="s">
        <v>123</v>
      </c>
      <c r="B80" s="98"/>
      <c r="C80" s="93"/>
      <c r="D80" s="94"/>
      <c r="E80" s="95"/>
      <c r="F80" s="94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4"/>
      <c r="T80" s="95"/>
      <c r="U80" s="94"/>
      <c r="V80" s="95"/>
      <c r="W80" s="93"/>
      <c r="X80" s="93"/>
      <c r="Y80" s="93"/>
      <c r="Z80" s="93"/>
      <c r="AA80" s="93"/>
      <c r="AB80" s="93"/>
      <c r="AC80" s="94"/>
      <c r="AD80" s="95"/>
      <c r="AE80" s="95"/>
      <c r="AF80" s="95"/>
      <c r="AG80" s="95"/>
      <c r="AH80" s="96"/>
      <c r="AI80" s="95"/>
      <c r="AJ80" s="96"/>
      <c r="AK80" s="95"/>
      <c r="AL80" s="96"/>
      <c r="AM80" s="95"/>
      <c r="AN80" s="95"/>
      <c r="AO80" s="94"/>
      <c r="AP80" s="95"/>
      <c r="AQ80" s="95"/>
      <c r="AR80" s="95"/>
      <c r="AS80" s="94"/>
      <c r="AT80" s="95"/>
      <c r="AU80" s="94"/>
      <c r="AV80" s="95"/>
      <c r="AW80" s="95"/>
      <c r="AX80" s="97"/>
    </row>
    <row r="81" spans="1:50" x14ac:dyDescent="0.2">
      <c r="A81" s="194" t="s">
        <v>174</v>
      </c>
      <c r="B81" s="98"/>
      <c r="C81" s="93"/>
      <c r="D81" s="94"/>
      <c r="E81" s="95"/>
      <c r="F81" s="94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4"/>
      <c r="T81" s="95"/>
      <c r="U81" s="94"/>
      <c r="V81" s="95"/>
      <c r="W81" s="93"/>
      <c r="X81" s="93"/>
      <c r="Y81" s="93"/>
      <c r="Z81" s="93"/>
      <c r="AA81" s="93"/>
      <c r="AB81" s="93"/>
      <c r="AC81" s="94"/>
      <c r="AD81" s="95"/>
      <c r="AE81" s="95"/>
      <c r="AF81" s="95"/>
      <c r="AG81" s="95"/>
      <c r="AH81" s="96"/>
      <c r="AI81" s="95"/>
      <c r="AJ81" s="96"/>
      <c r="AK81" s="95"/>
      <c r="AL81" s="96"/>
      <c r="AM81" s="95"/>
      <c r="AN81" s="95"/>
      <c r="AO81" s="94"/>
      <c r="AP81" s="95"/>
      <c r="AQ81" s="95"/>
      <c r="AR81" s="95"/>
      <c r="AS81" s="94"/>
      <c r="AT81" s="95"/>
      <c r="AU81" s="94"/>
      <c r="AV81" s="95"/>
      <c r="AW81" s="95"/>
      <c r="AX81" s="97"/>
    </row>
    <row r="82" spans="1:50" x14ac:dyDescent="0.2">
      <c r="A82" s="194" t="s">
        <v>175</v>
      </c>
      <c r="B82" s="98"/>
      <c r="C82" s="93"/>
      <c r="D82" s="94"/>
      <c r="E82" s="95"/>
      <c r="F82" s="94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4"/>
      <c r="T82" s="95"/>
      <c r="U82" s="94"/>
      <c r="V82" s="95"/>
      <c r="W82" s="93"/>
      <c r="X82" s="93"/>
      <c r="Y82" s="93"/>
      <c r="Z82" s="93"/>
      <c r="AA82" s="93"/>
      <c r="AB82" s="93"/>
      <c r="AC82" s="94"/>
      <c r="AD82" s="95"/>
      <c r="AE82" s="95"/>
      <c r="AF82" s="95"/>
      <c r="AG82" s="95"/>
      <c r="AH82" s="96"/>
      <c r="AI82" s="95"/>
      <c r="AJ82" s="96"/>
      <c r="AK82" s="95"/>
      <c r="AL82" s="95"/>
      <c r="AM82" s="95"/>
      <c r="AN82" s="95"/>
      <c r="AO82" s="94"/>
      <c r="AP82" s="95"/>
      <c r="AQ82" s="95"/>
      <c r="AR82" s="95"/>
      <c r="AS82" s="94"/>
      <c r="AT82" s="95"/>
      <c r="AU82" s="95"/>
      <c r="AV82" s="95"/>
      <c r="AW82" s="95"/>
      <c r="AX82" s="97"/>
    </row>
    <row r="83" spans="1:50" x14ac:dyDescent="0.2">
      <c r="A83" s="194" t="s">
        <v>176</v>
      </c>
      <c r="B83" s="98"/>
      <c r="C83" s="93"/>
      <c r="D83" s="94"/>
      <c r="E83" s="95"/>
      <c r="F83" s="94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4"/>
      <c r="T83" s="95"/>
      <c r="U83" s="94"/>
      <c r="V83" s="95"/>
      <c r="W83" s="93"/>
      <c r="X83" s="93"/>
      <c r="Y83" s="93"/>
      <c r="Z83" s="93"/>
      <c r="AA83" s="93"/>
      <c r="AB83" s="93"/>
      <c r="AC83" s="94"/>
      <c r="AD83" s="95"/>
      <c r="AE83" s="95"/>
      <c r="AF83" s="95"/>
      <c r="AG83" s="95"/>
      <c r="AH83" s="96"/>
      <c r="AI83" s="95"/>
      <c r="AJ83" s="96"/>
      <c r="AK83" s="95"/>
      <c r="AL83" s="95"/>
      <c r="AM83" s="95"/>
      <c r="AN83" s="95"/>
      <c r="AO83" s="94"/>
      <c r="AP83" s="95"/>
      <c r="AQ83" s="95"/>
      <c r="AR83" s="95"/>
      <c r="AS83" s="94"/>
      <c r="AT83" s="95"/>
      <c r="AU83" s="95"/>
      <c r="AV83" s="95"/>
      <c r="AW83" s="95"/>
      <c r="AX83" s="97"/>
    </row>
    <row r="84" spans="1:50" x14ac:dyDescent="0.2">
      <c r="A84" s="194" t="s">
        <v>177</v>
      </c>
      <c r="B84" s="98"/>
      <c r="C84" s="93"/>
      <c r="D84" s="94"/>
      <c r="E84" s="95"/>
      <c r="F84" s="94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4"/>
      <c r="T84" s="95"/>
      <c r="U84" s="94"/>
      <c r="V84" s="95"/>
      <c r="W84" s="93"/>
      <c r="X84" s="93"/>
      <c r="Y84" s="93"/>
      <c r="Z84" s="93"/>
      <c r="AA84" s="93"/>
      <c r="AB84" s="93"/>
      <c r="AC84" s="94"/>
      <c r="AD84" s="95"/>
      <c r="AE84" s="95"/>
      <c r="AF84" s="95"/>
      <c r="AG84" s="95"/>
      <c r="AH84" s="96"/>
      <c r="AI84" s="95"/>
      <c r="AJ84" s="96"/>
      <c r="AK84" s="95"/>
      <c r="AL84" s="95"/>
      <c r="AM84" s="95"/>
      <c r="AN84" s="95"/>
      <c r="AO84" s="94"/>
      <c r="AP84" s="95"/>
      <c r="AQ84" s="95"/>
      <c r="AR84" s="95"/>
      <c r="AS84" s="94"/>
      <c r="AT84" s="95"/>
      <c r="AU84" s="95"/>
      <c r="AV84" s="95"/>
      <c r="AW84" s="95"/>
      <c r="AX84" s="97"/>
    </row>
    <row r="85" spans="1:50" x14ac:dyDescent="0.2">
      <c r="A85" s="194" t="s">
        <v>124</v>
      </c>
      <c r="B85" s="98"/>
      <c r="C85" s="93"/>
      <c r="D85" s="94"/>
      <c r="E85" s="95"/>
      <c r="F85" s="94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4"/>
      <c r="T85" s="95"/>
      <c r="U85" s="94"/>
      <c r="V85" s="95"/>
      <c r="W85" s="93"/>
      <c r="X85" s="93"/>
      <c r="Y85" s="93"/>
      <c r="Z85" s="93"/>
      <c r="AA85" s="93"/>
      <c r="AB85" s="93"/>
      <c r="AC85" s="94"/>
      <c r="AD85" s="95"/>
      <c r="AE85" s="95"/>
      <c r="AF85" s="95"/>
      <c r="AG85" s="95"/>
      <c r="AH85" s="96"/>
      <c r="AI85" s="95"/>
      <c r="AJ85" s="96"/>
      <c r="AK85" s="95"/>
      <c r="AL85" s="96"/>
      <c r="AM85" s="95"/>
      <c r="AN85" s="95"/>
      <c r="AO85" s="94"/>
      <c r="AP85" s="95"/>
      <c r="AQ85" s="95"/>
      <c r="AR85" s="95"/>
      <c r="AS85" s="94"/>
      <c r="AT85" s="95"/>
      <c r="AU85" s="94"/>
      <c r="AV85" s="95"/>
      <c r="AW85" s="95"/>
      <c r="AX85" s="97"/>
    </row>
    <row r="86" spans="1:50" x14ac:dyDescent="0.2">
      <c r="A86" s="203" t="s">
        <v>178</v>
      </c>
      <c r="B86" s="100"/>
      <c r="C86" s="100"/>
      <c r="D86" s="101"/>
      <c r="E86" s="102"/>
      <c r="F86" s="101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1"/>
      <c r="T86" s="102"/>
      <c r="U86" s="101"/>
      <c r="V86" s="102"/>
      <c r="W86" s="100"/>
      <c r="X86" s="100"/>
      <c r="Y86" s="100"/>
      <c r="Z86" s="100"/>
      <c r="AA86" s="100"/>
      <c r="AB86" s="100"/>
      <c r="AC86" s="101"/>
      <c r="AD86" s="102"/>
      <c r="AE86" s="102"/>
      <c r="AF86" s="102"/>
      <c r="AG86" s="102"/>
      <c r="AH86" s="103"/>
      <c r="AI86" s="102"/>
      <c r="AJ86" s="103"/>
      <c r="AK86" s="102"/>
      <c r="AL86" s="103"/>
      <c r="AM86" s="102"/>
      <c r="AN86" s="102"/>
      <c r="AO86" s="101"/>
      <c r="AP86" s="102"/>
      <c r="AQ86" s="102"/>
      <c r="AR86" s="102"/>
      <c r="AS86" s="101"/>
      <c r="AT86" s="102"/>
      <c r="AU86" s="101"/>
      <c r="AV86" s="102"/>
      <c r="AW86" s="102"/>
      <c r="AX86" s="104"/>
    </row>
    <row r="87" spans="1:50" x14ac:dyDescent="0.2">
      <c r="A87" s="194" t="s">
        <v>121</v>
      </c>
      <c r="C87" s="93"/>
      <c r="D87" s="94"/>
      <c r="E87" s="95"/>
      <c r="F87" s="94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4"/>
      <c r="T87" s="95"/>
      <c r="U87" s="94"/>
      <c r="V87" s="95"/>
      <c r="W87" s="93"/>
      <c r="X87" s="93"/>
      <c r="Y87" s="93"/>
      <c r="Z87" s="93"/>
      <c r="AA87" s="93"/>
      <c r="AB87" s="93"/>
      <c r="AC87" s="94"/>
      <c r="AD87" s="95"/>
      <c r="AE87" s="95"/>
      <c r="AF87" s="95"/>
      <c r="AG87" s="95"/>
      <c r="AH87" s="96"/>
      <c r="AI87" s="95"/>
      <c r="AJ87" s="96"/>
      <c r="AK87" s="95"/>
      <c r="AL87" s="96"/>
      <c r="AM87" s="95"/>
      <c r="AN87" s="95"/>
      <c r="AO87" s="94"/>
      <c r="AP87" s="95"/>
      <c r="AQ87" s="95"/>
      <c r="AR87" s="95"/>
      <c r="AS87" s="94"/>
      <c r="AT87" s="95"/>
      <c r="AU87" s="94"/>
      <c r="AV87" s="95"/>
      <c r="AW87" s="95"/>
      <c r="AX87" s="97"/>
    </row>
    <row r="88" spans="1:50" x14ac:dyDescent="0.2">
      <c r="A88" s="204" t="s">
        <v>179</v>
      </c>
      <c r="B88" s="100"/>
      <c r="C88" s="100"/>
      <c r="D88" s="101"/>
      <c r="E88" s="102"/>
      <c r="F88" s="101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1"/>
      <c r="T88" s="102"/>
      <c r="U88" s="101"/>
      <c r="V88" s="102"/>
      <c r="W88" s="100"/>
      <c r="X88" s="100"/>
      <c r="Y88" s="100"/>
      <c r="Z88" s="100"/>
      <c r="AA88" s="100"/>
      <c r="AB88" s="100"/>
      <c r="AC88" s="101"/>
      <c r="AD88" s="102"/>
      <c r="AE88" s="102"/>
      <c r="AF88" s="102"/>
      <c r="AG88" s="102"/>
      <c r="AH88" s="103"/>
      <c r="AI88" s="102"/>
      <c r="AJ88" s="103"/>
      <c r="AK88" s="102"/>
      <c r="AL88" s="103"/>
      <c r="AM88" s="102"/>
      <c r="AN88" s="102"/>
      <c r="AO88" s="101"/>
      <c r="AP88" s="102"/>
      <c r="AQ88" s="102"/>
      <c r="AR88" s="102"/>
      <c r="AS88" s="101"/>
      <c r="AT88" s="102"/>
      <c r="AU88" s="101"/>
      <c r="AV88" s="102"/>
      <c r="AW88" s="102"/>
      <c r="AX88" s="104"/>
    </row>
    <row r="89" spans="1:50" s="210" customFormat="1" x14ac:dyDescent="0.2">
      <c r="A89" s="211" t="s">
        <v>215</v>
      </c>
      <c r="B89" s="205"/>
      <c r="C89" s="205"/>
      <c r="D89" s="206"/>
      <c r="E89" s="207"/>
      <c r="F89" s="206"/>
      <c r="G89" s="207"/>
      <c r="H89" s="206"/>
      <c r="I89" s="207"/>
      <c r="J89" s="207"/>
      <c r="K89" s="207"/>
      <c r="L89" s="207"/>
      <c r="M89" s="207"/>
      <c r="N89" s="207"/>
      <c r="O89" s="206"/>
      <c r="P89" s="207"/>
      <c r="Q89" s="207"/>
      <c r="R89" s="207"/>
      <c r="S89" s="206"/>
      <c r="T89" s="207"/>
      <c r="U89" s="206"/>
      <c r="V89" s="207"/>
      <c r="W89" s="205"/>
      <c r="X89" s="205"/>
      <c r="Y89" s="205"/>
      <c r="Z89" s="205"/>
      <c r="AA89" s="205"/>
      <c r="AB89" s="205"/>
      <c r="AC89" s="206"/>
      <c r="AD89" s="207"/>
      <c r="AE89" s="207"/>
      <c r="AF89" s="207"/>
      <c r="AG89" s="207"/>
      <c r="AH89" s="208"/>
      <c r="AI89" s="207"/>
      <c r="AJ89" s="208"/>
      <c r="AK89" s="207"/>
      <c r="AL89" s="208"/>
      <c r="AM89" s="207"/>
      <c r="AN89" s="207"/>
      <c r="AO89" s="206"/>
      <c r="AP89" s="207"/>
      <c r="AQ89" s="207"/>
      <c r="AR89" s="207"/>
      <c r="AS89" s="206"/>
      <c r="AT89" s="207"/>
      <c r="AU89" s="206"/>
      <c r="AV89" s="207"/>
      <c r="AW89" s="207"/>
      <c r="AX89" s="209"/>
    </row>
    <row r="90" spans="1:50" s="99" customFormat="1" x14ac:dyDescent="0.2">
      <c r="A90" s="203"/>
      <c r="B90" s="100"/>
      <c r="C90" s="100"/>
      <c r="D90" s="101"/>
      <c r="E90" s="102"/>
      <c r="F90" s="101"/>
      <c r="G90" s="102"/>
      <c r="H90" s="101"/>
      <c r="I90" s="102"/>
      <c r="J90" s="102"/>
      <c r="K90" s="102"/>
      <c r="L90" s="102"/>
      <c r="M90" s="102"/>
      <c r="N90" s="102"/>
      <c r="O90" s="101"/>
      <c r="P90" s="102"/>
      <c r="Q90" s="102"/>
      <c r="R90" s="102"/>
      <c r="S90" s="101"/>
      <c r="T90" s="102"/>
      <c r="U90" s="101"/>
      <c r="V90" s="102"/>
      <c r="W90" s="100"/>
      <c r="X90" s="100"/>
      <c r="Y90" s="100"/>
      <c r="Z90" s="100"/>
      <c r="AA90" s="100"/>
      <c r="AB90" s="100"/>
      <c r="AC90" s="101"/>
      <c r="AD90" s="102"/>
      <c r="AE90" s="102"/>
      <c r="AF90" s="102"/>
      <c r="AG90" s="102"/>
      <c r="AH90" s="103"/>
      <c r="AI90" s="102"/>
      <c r="AJ90" s="103"/>
      <c r="AK90" s="102"/>
      <c r="AL90" s="103"/>
      <c r="AM90" s="102"/>
      <c r="AN90" s="102"/>
      <c r="AO90" s="101"/>
      <c r="AP90" s="102"/>
      <c r="AQ90" s="102"/>
      <c r="AR90" s="102"/>
      <c r="AS90" s="101"/>
      <c r="AT90" s="102"/>
      <c r="AU90" s="101"/>
      <c r="AV90" s="102"/>
      <c r="AW90" s="102"/>
      <c r="AX90" s="104"/>
    </row>
    <row r="91" spans="1:50" s="99" customFormat="1" x14ac:dyDescent="0.2">
      <c r="A91" s="105" t="s">
        <v>109</v>
      </c>
      <c r="B91" s="106"/>
      <c r="C91" s="107"/>
      <c r="D91" s="108"/>
      <c r="E91" s="109"/>
      <c r="F91" s="108"/>
      <c r="G91" s="109"/>
      <c r="H91" s="108"/>
      <c r="I91" s="109"/>
      <c r="J91" s="109"/>
      <c r="K91" s="109"/>
      <c r="L91" s="109"/>
      <c r="M91" s="109"/>
      <c r="N91" s="109"/>
      <c r="O91" s="108"/>
      <c r="P91" s="109"/>
      <c r="Q91" s="109"/>
      <c r="R91" s="109"/>
      <c r="S91" s="108"/>
      <c r="T91" s="109"/>
      <c r="U91" s="108"/>
      <c r="V91" s="109"/>
      <c r="W91" s="106"/>
      <c r="X91" s="106"/>
      <c r="Y91" s="106"/>
      <c r="Z91" s="106"/>
      <c r="AA91" s="106"/>
      <c r="AB91" s="106"/>
      <c r="AC91" s="108"/>
      <c r="AD91" s="109"/>
      <c r="AE91" s="109"/>
      <c r="AF91" s="109"/>
      <c r="AG91" s="109"/>
      <c r="AH91" s="110"/>
      <c r="AI91" s="109"/>
      <c r="AJ91" s="110"/>
      <c r="AK91" s="109"/>
      <c r="AL91" s="110"/>
      <c r="AM91" s="109"/>
      <c r="AN91" s="109"/>
      <c r="AO91" s="108"/>
      <c r="AP91" s="109"/>
      <c r="AQ91" s="109"/>
      <c r="AR91" s="109"/>
      <c r="AS91" s="108"/>
      <c r="AT91" s="109"/>
      <c r="AU91" s="108"/>
      <c r="AV91" s="109"/>
      <c r="AW91" s="109"/>
      <c r="AX91" s="111"/>
    </row>
    <row r="92" spans="1:50" x14ac:dyDescent="0.2">
      <c r="A92" s="112" t="s">
        <v>112</v>
      </c>
      <c r="B92" s="113"/>
      <c r="C92" s="113"/>
      <c r="D92" s="113"/>
      <c r="E92" s="113"/>
      <c r="F92" s="127"/>
      <c r="G92" s="113"/>
      <c r="H92" s="127"/>
      <c r="I92" s="113"/>
      <c r="J92" s="113"/>
      <c r="K92" s="113"/>
      <c r="L92" s="113"/>
      <c r="M92" s="113"/>
      <c r="N92" s="113"/>
      <c r="O92" s="127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4"/>
      <c r="AI92" s="113"/>
      <c r="AJ92" s="114"/>
      <c r="AK92" s="113"/>
      <c r="AL92" s="212"/>
      <c r="AM92" s="113"/>
      <c r="AN92" s="113"/>
      <c r="AO92" s="127"/>
      <c r="AP92" s="113"/>
      <c r="AQ92" s="113"/>
      <c r="AR92" s="113"/>
      <c r="AS92" s="127"/>
      <c r="AT92" s="113"/>
      <c r="AU92" s="127"/>
      <c r="AV92" s="213"/>
      <c r="AW92" s="113"/>
      <c r="AX92" s="115"/>
    </row>
    <row r="93" spans="1:50" x14ac:dyDescent="0.2">
      <c r="A93" s="214"/>
      <c r="B93" s="215"/>
      <c r="C93" s="216"/>
      <c r="D93" s="217"/>
      <c r="E93" s="218"/>
      <c r="F93" s="217"/>
      <c r="G93" s="218"/>
      <c r="H93" s="217"/>
      <c r="I93" s="218"/>
      <c r="J93" s="218"/>
      <c r="K93" s="218"/>
      <c r="L93" s="218"/>
      <c r="M93" s="218"/>
      <c r="N93" s="218"/>
      <c r="O93" s="217"/>
      <c r="P93" s="218"/>
      <c r="Q93" s="218"/>
      <c r="R93" s="218"/>
      <c r="S93" s="217"/>
      <c r="T93" s="218"/>
      <c r="U93" s="217"/>
      <c r="V93" s="218"/>
      <c r="W93" s="215"/>
      <c r="X93" s="215"/>
      <c r="Y93" s="215"/>
      <c r="Z93" s="215"/>
      <c r="AA93" s="215"/>
      <c r="AB93" s="215"/>
      <c r="AC93" s="217"/>
      <c r="AD93" s="218"/>
      <c r="AE93" s="218"/>
      <c r="AF93" s="218"/>
      <c r="AG93" s="218"/>
      <c r="AH93" s="219"/>
      <c r="AI93" s="218"/>
      <c r="AJ93" s="219"/>
      <c r="AK93" s="218"/>
      <c r="AL93" s="219"/>
      <c r="AM93" s="218"/>
      <c r="AN93" s="218"/>
      <c r="AO93" s="217"/>
      <c r="AP93" s="218"/>
      <c r="AQ93" s="218"/>
      <c r="AR93" s="218"/>
      <c r="AS93" s="217"/>
      <c r="AT93" s="218"/>
      <c r="AU93" s="217"/>
      <c r="AV93" s="218"/>
      <c r="AW93" s="218"/>
      <c r="AX93" s="220"/>
    </row>
    <row r="94" spans="1:50" x14ac:dyDescent="0.2">
      <c r="A94" s="105" t="s">
        <v>115</v>
      </c>
      <c r="B94" s="106"/>
      <c r="C94" s="107"/>
      <c r="D94" s="108"/>
      <c r="E94" s="109"/>
      <c r="F94" s="108"/>
      <c r="G94" s="109"/>
      <c r="H94" s="108"/>
      <c r="I94" s="109"/>
      <c r="J94" s="109"/>
      <c r="K94" s="109"/>
      <c r="L94" s="109"/>
      <c r="M94" s="109"/>
      <c r="N94" s="109"/>
      <c r="O94" s="108"/>
      <c r="P94" s="109"/>
      <c r="Q94" s="109"/>
      <c r="R94" s="109"/>
      <c r="S94" s="108"/>
      <c r="T94" s="109"/>
      <c r="U94" s="108"/>
      <c r="V94" s="109"/>
      <c r="W94" s="106"/>
      <c r="X94" s="106"/>
      <c r="Y94" s="106"/>
      <c r="Z94" s="106"/>
      <c r="AA94" s="106"/>
      <c r="AB94" s="106"/>
      <c r="AC94" s="108"/>
      <c r="AD94" s="109"/>
      <c r="AE94" s="109"/>
      <c r="AF94" s="109"/>
      <c r="AG94" s="109"/>
      <c r="AH94" s="110"/>
      <c r="AI94" s="109"/>
      <c r="AJ94" s="110"/>
      <c r="AK94" s="109"/>
      <c r="AL94" s="110"/>
      <c r="AM94" s="109"/>
      <c r="AN94" s="109"/>
      <c r="AO94" s="108"/>
      <c r="AP94" s="109"/>
      <c r="AQ94" s="109"/>
      <c r="AR94" s="109"/>
      <c r="AS94" s="108"/>
      <c r="AT94" s="109"/>
      <c r="AU94" s="108"/>
      <c r="AV94" s="109"/>
      <c r="AW94" s="109"/>
      <c r="AX94" s="111"/>
    </row>
    <row r="95" spans="1:50" x14ac:dyDescent="0.2">
      <c r="A95" s="112" t="s">
        <v>116</v>
      </c>
      <c r="B95" s="113"/>
      <c r="C95" s="113"/>
      <c r="D95" s="113"/>
      <c r="E95" s="113"/>
      <c r="F95" s="127"/>
      <c r="G95" s="113"/>
      <c r="H95" s="127"/>
      <c r="I95" s="113"/>
      <c r="J95" s="113"/>
      <c r="K95" s="113"/>
      <c r="L95" s="113"/>
      <c r="M95" s="113"/>
      <c r="N95" s="113"/>
      <c r="O95" s="127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4"/>
      <c r="AI95" s="113"/>
      <c r="AJ95" s="114"/>
      <c r="AK95" s="113"/>
      <c r="AL95" s="212"/>
      <c r="AM95" s="113"/>
      <c r="AN95" s="113"/>
      <c r="AO95" s="127"/>
      <c r="AP95" s="113"/>
      <c r="AQ95" s="113"/>
      <c r="AR95" s="113"/>
      <c r="AS95" s="127"/>
      <c r="AT95" s="113"/>
      <c r="AU95" s="127"/>
      <c r="AV95" s="213"/>
      <c r="AW95" s="113"/>
      <c r="AX95" s="115"/>
    </row>
    <row r="96" spans="1:50" x14ac:dyDescent="0.2">
      <c r="A96" s="112" t="s">
        <v>117</v>
      </c>
      <c r="B96" s="113"/>
      <c r="C96" s="113"/>
      <c r="D96" s="113"/>
      <c r="E96" s="113"/>
      <c r="F96" s="127"/>
      <c r="G96" s="113"/>
      <c r="H96" s="127"/>
      <c r="I96" s="113"/>
      <c r="J96" s="113"/>
      <c r="K96" s="113"/>
      <c r="L96" s="113"/>
      <c r="M96" s="113"/>
      <c r="N96" s="113"/>
      <c r="O96" s="127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4"/>
      <c r="AI96" s="113"/>
      <c r="AJ96" s="114"/>
      <c r="AK96" s="113"/>
      <c r="AL96" s="212"/>
      <c r="AM96" s="113"/>
      <c r="AN96" s="113"/>
      <c r="AO96" s="127"/>
      <c r="AP96" s="113"/>
      <c r="AQ96" s="113"/>
      <c r="AR96" s="113"/>
      <c r="AS96" s="127"/>
      <c r="AT96" s="113"/>
      <c r="AU96" s="127"/>
      <c r="AV96" s="213"/>
      <c r="AW96" s="113"/>
      <c r="AX96" s="115"/>
    </row>
    <row r="97" spans="1:50" x14ac:dyDescent="0.2">
      <c r="A97" s="112" t="s">
        <v>118</v>
      </c>
      <c r="B97" s="113"/>
      <c r="C97" s="113"/>
      <c r="D97" s="113"/>
      <c r="E97" s="113"/>
      <c r="F97" s="127"/>
      <c r="G97" s="113"/>
      <c r="H97" s="127"/>
      <c r="I97" s="113"/>
      <c r="J97" s="113"/>
      <c r="K97" s="113"/>
      <c r="L97" s="113"/>
      <c r="M97" s="113"/>
      <c r="N97" s="113"/>
      <c r="O97" s="127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4"/>
      <c r="AI97" s="113"/>
      <c r="AJ97" s="114"/>
      <c r="AK97" s="113"/>
      <c r="AL97" s="212"/>
      <c r="AM97" s="113"/>
      <c r="AN97" s="113"/>
      <c r="AO97" s="127"/>
      <c r="AP97" s="113"/>
      <c r="AQ97" s="113"/>
      <c r="AR97" s="113"/>
      <c r="AS97" s="127"/>
      <c r="AT97" s="113"/>
      <c r="AU97" s="127"/>
      <c r="AV97" s="213"/>
      <c r="AW97" s="113"/>
      <c r="AX97" s="115"/>
    </row>
    <row r="98" spans="1:50" x14ac:dyDescent="0.2">
      <c r="A98" s="112" t="s">
        <v>119</v>
      </c>
      <c r="B98" s="113"/>
      <c r="C98" s="113"/>
      <c r="D98" s="113"/>
      <c r="E98" s="113"/>
      <c r="F98" s="127"/>
      <c r="G98" s="113"/>
      <c r="H98" s="127"/>
      <c r="I98" s="113"/>
      <c r="J98" s="113"/>
      <c r="K98" s="113"/>
      <c r="L98" s="113"/>
      <c r="M98" s="113"/>
      <c r="N98" s="113"/>
      <c r="O98" s="127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4"/>
      <c r="AI98" s="113"/>
      <c r="AJ98" s="114"/>
      <c r="AK98" s="113"/>
      <c r="AL98" s="212"/>
      <c r="AM98" s="113"/>
      <c r="AN98" s="113"/>
      <c r="AO98" s="127"/>
      <c r="AP98" s="113"/>
      <c r="AQ98" s="113"/>
      <c r="AR98" s="113"/>
      <c r="AS98" s="127"/>
      <c r="AT98" s="113"/>
      <c r="AU98" s="127"/>
      <c r="AV98" s="213"/>
      <c r="AW98" s="113"/>
      <c r="AX98" s="115"/>
    </row>
    <row r="99" spans="1:50" x14ac:dyDescent="0.2">
      <c r="A99" s="112" t="s">
        <v>120</v>
      </c>
      <c r="B99" s="113"/>
      <c r="C99" s="113"/>
      <c r="D99" s="113"/>
      <c r="E99" s="113"/>
      <c r="F99" s="127"/>
      <c r="G99" s="113"/>
      <c r="H99" s="127"/>
      <c r="I99" s="113"/>
      <c r="J99" s="113"/>
      <c r="K99" s="113"/>
      <c r="L99" s="113"/>
      <c r="M99" s="113"/>
      <c r="N99" s="113"/>
      <c r="O99" s="127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4"/>
      <c r="AI99" s="113"/>
      <c r="AJ99" s="114"/>
      <c r="AK99" s="113"/>
      <c r="AL99" s="212"/>
      <c r="AM99" s="113"/>
      <c r="AN99" s="113"/>
      <c r="AO99" s="127"/>
      <c r="AP99" s="113"/>
      <c r="AQ99" s="113"/>
      <c r="AR99" s="113"/>
      <c r="AS99" s="127"/>
      <c r="AT99" s="113"/>
      <c r="AU99" s="127"/>
      <c r="AV99" s="213"/>
      <c r="AW99" s="113"/>
      <c r="AX99" s="115"/>
    </row>
    <row r="100" spans="1:50" x14ac:dyDescent="0.2">
      <c r="A100" s="116"/>
      <c r="B100" s="117"/>
      <c r="C100" s="118"/>
      <c r="D100" s="119"/>
      <c r="E100" s="120"/>
      <c r="F100" s="119"/>
      <c r="G100" s="120"/>
      <c r="H100" s="119"/>
      <c r="I100" s="120"/>
      <c r="J100" s="120"/>
      <c r="K100" s="120"/>
      <c r="L100" s="120"/>
      <c r="M100" s="120"/>
      <c r="N100" s="120"/>
      <c r="O100" s="119"/>
      <c r="P100" s="120"/>
      <c r="Q100" s="120"/>
      <c r="R100" s="120"/>
      <c r="S100" s="119"/>
      <c r="T100" s="120"/>
      <c r="U100" s="119"/>
      <c r="V100" s="120"/>
      <c r="W100" s="117"/>
      <c r="X100" s="117"/>
      <c r="Y100" s="117"/>
      <c r="Z100" s="117"/>
      <c r="AA100" s="117"/>
      <c r="AB100" s="117"/>
      <c r="AC100" s="119"/>
      <c r="AD100" s="120"/>
      <c r="AE100" s="120"/>
      <c r="AF100" s="120"/>
      <c r="AG100" s="120"/>
      <c r="AH100" s="121"/>
      <c r="AI100" s="120"/>
      <c r="AJ100" s="121"/>
      <c r="AK100" s="120"/>
      <c r="AL100" s="121"/>
      <c r="AM100" s="120"/>
      <c r="AN100" s="120"/>
      <c r="AO100" s="119"/>
      <c r="AP100" s="120"/>
      <c r="AQ100" s="120"/>
      <c r="AR100" s="120"/>
      <c r="AS100" s="119"/>
      <c r="AT100" s="120"/>
      <c r="AU100" s="119"/>
      <c r="AV100" s="120"/>
      <c r="AW100" s="120"/>
      <c r="AX100" s="122"/>
    </row>
    <row r="101" spans="1:50" x14ac:dyDescent="0.2">
      <c r="B101" s="124"/>
      <c r="C101" s="93"/>
      <c r="D101" s="94"/>
      <c r="E101" s="95"/>
      <c r="F101" s="94"/>
      <c r="G101" s="95"/>
      <c r="H101" s="94"/>
      <c r="I101" s="95"/>
      <c r="J101" s="95"/>
      <c r="K101" s="95"/>
      <c r="L101" s="95"/>
      <c r="M101" s="95"/>
      <c r="N101" s="95"/>
      <c r="O101" s="94"/>
      <c r="P101" s="95"/>
      <c r="Q101" s="95"/>
      <c r="R101" s="95"/>
      <c r="S101" s="221"/>
      <c r="T101" s="222"/>
      <c r="U101" s="221"/>
      <c r="V101" s="222"/>
      <c r="W101" s="93"/>
      <c r="X101" s="93"/>
      <c r="Y101" s="93"/>
      <c r="Z101" s="93"/>
      <c r="AA101" s="93"/>
      <c r="AB101" s="93"/>
      <c r="AC101" s="96"/>
      <c r="AD101" s="95"/>
      <c r="AE101" s="95"/>
      <c r="AF101" s="95"/>
      <c r="AG101" s="95"/>
      <c r="AH101" s="94"/>
      <c r="AI101" s="95"/>
      <c r="AJ101" s="94"/>
      <c r="AK101" s="95"/>
      <c r="AL101" s="96"/>
      <c r="AM101" s="95"/>
      <c r="AN101" s="95"/>
      <c r="AO101" s="94"/>
      <c r="AP101" s="95"/>
      <c r="AQ101" s="95"/>
      <c r="AR101" s="95"/>
      <c r="AS101" s="94"/>
      <c r="AT101" s="95"/>
      <c r="AU101" s="94"/>
      <c r="AV101" s="95"/>
      <c r="AW101" s="95"/>
      <c r="AX101" s="95"/>
    </row>
    <row r="102" spans="1:50" x14ac:dyDescent="0.2">
      <c r="A102" s="4"/>
      <c r="B102" s="4"/>
      <c r="C102" s="125"/>
      <c r="D102" s="223"/>
      <c r="E102" s="224"/>
      <c r="F102" s="223"/>
      <c r="G102" s="224"/>
      <c r="H102" s="223"/>
      <c r="I102" s="224"/>
      <c r="J102" s="224"/>
      <c r="K102" s="224"/>
      <c r="L102" s="224"/>
      <c r="M102" s="224"/>
      <c r="N102" s="224"/>
      <c r="O102" s="223"/>
      <c r="P102" s="225"/>
      <c r="Q102" s="224"/>
      <c r="R102" s="224"/>
      <c r="S102" s="223"/>
      <c r="T102" s="225"/>
      <c r="U102" s="223"/>
      <c r="V102" s="225"/>
      <c r="W102" s="226"/>
      <c r="X102" s="226"/>
      <c r="Y102" s="226"/>
      <c r="Z102" s="226"/>
      <c r="AA102" s="226"/>
      <c r="AB102" s="226"/>
      <c r="AC102" s="223"/>
      <c r="AD102" s="223"/>
      <c r="AE102" s="223"/>
      <c r="AF102" s="223"/>
      <c r="AG102" s="223"/>
      <c r="AH102" s="223"/>
      <c r="AI102" s="227"/>
      <c r="AJ102" s="223"/>
      <c r="AK102" s="227"/>
      <c r="AL102" s="224"/>
      <c r="AM102" s="224"/>
      <c r="AN102" s="223"/>
      <c r="AO102" s="223"/>
      <c r="AP102" s="227"/>
      <c r="AQ102" s="223"/>
      <c r="AR102" s="223"/>
      <c r="AS102" s="223"/>
      <c r="AT102" s="227"/>
      <c r="AU102" s="223"/>
      <c r="AV102" s="225"/>
      <c r="AW102" s="224"/>
      <c r="AX102" s="224"/>
    </row>
    <row r="103" spans="1:50" x14ac:dyDescent="0.2">
      <c r="A103" s="4"/>
      <c r="B103" s="4"/>
      <c r="C103" s="125"/>
      <c r="D103" s="223"/>
      <c r="E103" s="224"/>
      <c r="F103" s="223"/>
      <c r="G103" s="224"/>
      <c r="H103" s="223"/>
      <c r="I103" s="224"/>
      <c r="J103" s="224"/>
      <c r="K103" s="224"/>
      <c r="L103" s="224"/>
      <c r="M103" s="224"/>
      <c r="N103" s="224"/>
      <c r="O103" s="223"/>
      <c r="P103" s="225"/>
      <c r="Q103" s="224"/>
      <c r="R103" s="224"/>
      <c r="S103" s="223"/>
      <c r="T103" s="225"/>
      <c r="U103" s="223"/>
      <c r="V103" s="225"/>
      <c r="W103" s="226"/>
      <c r="X103" s="226"/>
      <c r="Y103" s="226"/>
      <c r="Z103" s="226"/>
      <c r="AA103" s="226"/>
      <c r="AB103" s="226"/>
      <c r="AC103" s="223"/>
      <c r="AD103" s="223"/>
      <c r="AE103" s="223"/>
      <c r="AF103" s="223"/>
      <c r="AG103" s="223"/>
      <c r="AH103" s="223"/>
      <c r="AI103" s="227"/>
      <c r="AJ103" s="223"/>
      <c r="AK103" s="227"/>
      <c r="AL103" s="224"/>
      <c r="AM103" s="224"/>
      <c r="AN103" s="223"/>
      <c r="AO103" s="223"/>
      <c r="AP103" s="227"/>
      <c r="AQ103" s="223"/>
      <c r="AR103" s="223"/>
      <c r="AS103" s="223"/>
      <c r="AT103" s="227"/>
      <c r="AU103" s="223"/>
      <c r="AV103" s="225"/>
      <c r="AW103" s="224"/>
      <c r="AX103" s="224"/>
    </row>
    <row r="104" spans="1:50" x14ac:dyDescent="0.2">
      <c r="A104" s="4"/>
      <c r="B104" s="4"/>
      <c r="C104" s="125"/>
      <c r="D104" s="223"/>
      <c r="E104" s="224"/>
      <c r="F104" s="223"/>
      <c r="G104" s="224"/>
      <c r="H104" s="223"/>
      <c r="I104" s="224"/>
      <c r="J104" s="224"/>
      <c r="K104" s="224"/>
      <c r="L104" s="224"/>
      <c r="M104" s="224"/>
      <c r="N104" s="224"/>
      <c r="O104" s="223"/>
      <c r="P104" s="225"/>
      <c r="Q104" s="224"/>
      <c r="R104" s="224"/>
      <c r="S104" s="223"/>
      <c r="T104" s="225"/>
      <c r="U104" s="223"/>
      <c r="V104" s="225"/>
      <c r="W104" s="226"/>
      <c r="X104" s="226"/>
      <c r="Y104" s="226"/>
      <c r="Z104" s="226"/>
      <c r="AA104" s="226"/>
      <c r="AB104" s="226"/>
      <c r="AC104" s="223"/>
      <c r="AD104" s="223"/>
      <c r="AE104" s="223"/>
      <c r="AF104" s="223"/>
      <c r="AG104" s="223"/>
      <c r="AH104" s="223"/>
      <c r="AI104" s="227"/>
      <c r="AJ104" s="223"/>
      <c r="AK104" s="227"/>
      <c r="AL104" s="224"/>
      <c r="AM104" s="224"/>
      <c r="AN104" s="223"/>
      <c r="AO104" s="223"/>
      <c r="AP104" s="227"/>
      <c r="AQ104" s="223"/>
      <c r="AR104" s="223"/>
      <c r="AS104" s="223"/>
      <c r="AT104" s="227"/>
      <c r="AU104" s="223"/>
      <c r="AV104" s="225"/>
      <c r="AW104" s="224"/>
      <c r="AX104" s="224"/>
    </row>
    <row r="105" spans="1:50" x14ac:dyDescent="0.2">
      <c r="A105" s="4"/>
      <c r="B105" s="4"/>
      <c r="C105" s="125"/>
      <c r="D105" s="223"/>
      <c r="E105" s="224"/>
      <c r="F105" s="223"/>
      <c r="G105" s="224"/>
      <c r="H105" s="223"/>
      <c r="I105" s="224"/>
      <c r="J105" s="224"/>
      <c r="K105" s="224"/>
      <c r="L105" s="224"/>
      <c r="M105" s="224"/>
      <c r="N105" s="224"/>
      <c r="O105" s="223"/>
      <c r="P105" s="225"/>
      <c r="Q105" s="224"/>
      <c r="R105" s="224"/>
      <c r="S105" s="223"/>
      <c r="T105" s="225"/>
      <c r="U105" s="223"/>
      <c r="V105" s="225"/>
      <c r="W105" s="226"/>
      <c r="X105" s="226"/>
      <c r="Y105" s="226"/>
      <c r="Z105" s="226"/>
      <c r="AA105" s="226"/>
      <c r="AB105" s="226"/>
      <c r="AC105" s="223"/>
      <c r="AD105" s="223"/>
      <c r="AE105" s="223"/>
      <c r="AF105" s="223"/>
      <c r="AG105" s="223"/>
      <c r="AH105" s="223"/>
      <c r="AI105" s="227"/>
      <c r="AJ105" s="223"/>
      <c r="AK105" s="227"/>
      <c r="AL105" s="224"/>
      <c r="AM105" s="224"/>
      <c r="AN105" s="223"/>
      <c r="AO105" s="223"/>
      <c r="AP105" s="227"/>
      <c r="AQ105" s="223"/>
      <c r="AR105" s="223"/>
      <c r="AS105" s="223"/>
      <c r="AT105" s="227"/>
      <c r="AU105" s="223"/>
      <c r="AV105" s="225"/>
      <c r="AW105" s="224"/>
      <c r="AX105" s="224"/>
    </row>
    <row r="106" spans="1:50" x14ac:dyDescent="0.2">
      <c r="C106" s="125"/>
    </row>
  </sheetData>
  <sheetProtection password="F4BB" sheet="1" objects="1" scenarios="1" formatCells="0" formatColumns="0" formatRows="0"/>
  <mergeCells count="9">
    <mergeCell ref="AH4:AK4"/>
    <mergeCell ref="AL4:AN4"/>
    <mergeCell ref="AO4:AR4"/>
    <mergeCell ref="AS4:AX4"/>
    <mergeCell ref="D4:E4"/>
    <mergeCell ref="F4:N4"/>
    <mergeCell ref="O4:R4"/>
    <mergeCell ref="S4:AB4"/>
    <mergeCell ref="AC4:AG4"/>
  </mergeCells>
  <phoneticPr fontId="0" type="noConversion"/>
  <printOptions horizontalCentered="1" gridLines="1"/>
  <pageMargins left="0.25" right="0.25" top="0.21" bottom="0.28000000000000003" header="0.12" footer="0.17"/>
  <pageSetup paperSize="9" scale="55" fitToWidth="2" fitToHeight="6" orientation="landscape" r:id="rId1"/>
  <headerFooter alignWithMargins="0">
    <oddFooter>Page &amp;P of &amp;N</oddFooter>
  </headerFooter>
  <rowBreaks count="1" manualBreakCount="1">
    <brk id="67" max="49" man="1"/>
  </rowBreaks>
  <colBreaks count="3" manualBreakCount="3">
    <brk id="18" max="293" man="1"/>
    <brk id="28" max="293" man="1"/>
    <brk id="37" max="29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workbookViewId="0">
      <pane ySplit="3" topLeftCell="A31" activePane="bottomLeft" state="frozen"/>
      <selection pane="bottomLeft" activeCell="A4" sqref="A4"/>
    </sheetView>
  </sheetViews>
  <sheetFormatPr defaultColWidth="11.42578125" defaultRowHeight="15" x14ac:dyDescent="0.25"/>
  <cols>
    <col min="1" max="1" width="22.140625" style="161" bestFit="1" customWidth="1"/>
    <col min="2" max="2" width="5.5703125" style="185" bestFit="1" customWidth="1"/>
    <col min="3" max="3" width="8.42578125" style="186" bestFit="1" customWidth="1"/>
    <col min="4" max="4" width="9.7109375" style="186" bestFit="1" customWidth="1"/>
    <col min="5" max="5" width="9.42578125" style="186" bestFit="1" customWidth="1"/>
    <col min="6" max="7" width="7" style="186" bestFit="1" customWidth="1"/>
    <col min="8" max="8" width="8.28515625" style="186" bestFit="1" customWidth="1"/>
    <col min="9" max="9" width="7.7109375" style="186" bestFit="1" customWidth="1"/>
    <col min="10" max="10" width="9.5703125" style="169" customWidth="1"/>
    <col min="11" max="12" width="11.28515625" style="187" bestFit="1" customWidth="1"/>
    <col min="13" max="13" width="11.7109375" style="188" bestFit="1" customWidth="1"/>
    <col min="14" max="14" width="9.7109375" style="189" bestFit="1" customWidth="1"/>
    <col min="15" max="16" width="8.28515625" style="189" bestFit="1" customWidth="1"/>
    <col min="17" max="18" width="10.5703125" style="189" bestFit="1" customWidth="1"/>
    <col min="19" max="16384" width="11.42578125" style="169"/>
  </cols>
  <sheetData>
    <row r="1" spans="1:18" s="161" customFormat="1" ht="45" x14ac:dyDescent="0.25">
      <c r="A1" s="154"/>
      <c r="B1" s="155"/>
      <c r="C1" s="156" t="s">
        <v>126</v>
      </c>
      <c r="D1" s="155">
        <v>3604</v>
      </c>
      <c r="E1" s="155">
        <v>4076</v>
      </c>
      <c r="F1" s="155">
        <v>3620</v>
      </c>
      <c r="G1" s="156" t="s">
        <v>127</v>
      </c>
      <c r="H1" s="155">
        <v>4561</v>
      </c>
      <c r="I1" s="155" t="s">
        <v>128</v>
      </c>
      <c r="J1" s="157" t="s">
        <v>129</v>
      </c>
      <c r="K1" s="158" t="s">
        <v>130</v>
      </c>
      <c r="L1" s="158" t="s">
        <v>131</v>
      </c>
      <c r="M1" s="159" t="s">
        <v>132</v>
      </c>
      <c r="N1" s="160" t="s">
        <v>133</v>
      </c>
      <c r="O1" s="160" t="s">
        <v>134</v>
      </c>
      <c r="P1" s="160" t="s">
        <v>135</v>
      </c>
      <c r="Q1" s="160" t="s">
        <v>136</v>
      </c>
      <c r="R1" s="160" t="s">
        <v>137</v>
      </c>
    </row>
    <row r="2" spans="1:18" s="161" customFormat="1" x14ac:dyDescent="0.25">
      <c r="A2" s="154"/>
      <c r="B2" s="155"/>
      <c r="C2" s="156">
        <v>14</v>
      </c>
      <c r="D2" s="155">
        <v>77</v>
      </c>
      <c r="E2" s="155">
        <v>19.100000000000001</v>
      </c>
      <c r="F2" s="155">
        <v>50</v>
      </c>
      <c r="G2" s="156">
        <v>7.5</v>
      </c>
      <c r="H2" s="155">
        <v>8.9</v>
      </c>
      <c r="I2" s="155"/>
      <c r="J2" s="154"/>
      <c r="K2" s="158"/>
      <c r="L2" s="158"/>
      <c r="M2" s="159"/>
      <c r="N2" s="160"/>
      <c r="O2" s="160"/>
      <c r="P2" s="160"/>
      <c r="Q2" s="160"/>
      <c r="R2" s="160"/>
    </row>
    <row r="3" spans="1:18" s="161" customFormat="1" x14ac:dyDescent="0.25">
      <c r="A3" s="154"/>
      <c r="B3" s="155"/>
      <c r="C3" s="156" t="s">
        <v>138</v>
      </c>
      <c r="D3" s="155" t="s">
        <v>139</v>
      </c>
      <c r="E3" s="155" t="s">
        <v>140</v>
      </c>
      <c r="F3" s="155" t="s">
        <v>141</v>
      </c>
      <c r="G3" s="156"/>
      <c r="H3" s="155" t="s">
        <v>142</v>
      </c>
      <c r="I3" s="155"/>
      <c r="J3" s="154"/>
      <c r="K3" s="158"/>
      <c r="L3" s="158"/>
      <c r="M3" s="159"/>
      <c r="N3" s="160"/>
      <c r="O3" s="160"/>
      <c r="P3" s="160"/>
      <c r="Q3" s="160"/>
      <c r="R3" s="160"/>
    </row>
    <row r="4" spans="1:18" x14ac:dyDescent="0.25">
      <c r="A4" s="162" t="s">
        <v>143</v>
      </c>
      <c r="B4" s="163">
        <v>2016</v>
      </c>
      <c r="C4" s="164">
        <v>11.907999999999999</v>
      </c>
      <c r="D4" s="164">
        <v>16.869</v>
      </c>
      <c r="E4" s="164">
        <v>13.766</v>
      </c>
      <c r="F4" s="164">
        <v>11.351000000000001</v>
      </c>
      <c r="G4" s="164">
        <v>19.234999999999999</v>
      </c>
      <c r="H4" s="164">
        <v>15.875</v>
      </c>
      <c r="I4" s="164"/>
      <c r="J4" s="165"/>
      <c r="K4" s="166"/>
      <c r="L4" s="166"/>
      <c r="M4" s="167"/>
      <c r="N4" s="168"/>
      <c r="O4" s="168"/>
      <c r="P4" s="168"/>
      <c r="Q4" s="168"/>
      <c r="R4" s="168"/>
    </row>
    <row r="5" spans="1:18" x14ac:dyDescent="0.25">
      <c r="A5" s="170" t="s">
        <v>143</v>
      </c>
      <c r="B5" s="171">
        <v>2017</v>
      </c>
      <c r="C5" s="172">
        <v>12.563000000000001</v>
      </c>
      <c r="D5" s="172">
        <v>17.797000000000001</v>
      </c>
      <c r="E5" s="172">
        <v>14.523</v>
      </c>
      <c r="F5" s="172">
        <v>11.975</v>
      </c>
      <c r="G5" s="172">
        <f>G4*1.05</f>
        <v>20.196750000000002</v>
      </c>
      <c r="H5" s="172">
        <v>16.748000000000001</v>
      </c>
      <c r="I5" s="172"/>
      <c r="J5" s="173"/>
      <c r="K5" s="174"/>
      <c r="L5" s="174"/>
      <c r="M5" s="175"/>
      <c r="N5" s="176"/>
      <c r="O5" s="176"/>
      <c r="P5" s="176"/>
      <c r="Q5" s="176"/>
      <c r="R5" s="176"/>
    </row>
    <row r="6" spans="1:18" x14ac:dyDescent="0.25">
      <c r="A6" s="162" t="s">
        <v>144</v>
      </c>
      <c r="B6" s="163">
        <v>2016</v>
      </c>
      <c r="C6" s="164"/>
      <c r="D6" s="164"/>
      <c r="E6" s="164"/>
      <c r="F6" s="164"/>
      <c r="G6" s="164"/>
      <c r="H6" s="164"/>
      <c r="I6" s="164"/>
      <c r="J6" s="165"/>
      <c r="K6" s="166"/>
      <c r="L6" s="166"/>
      <c r="M6" s="167"/>
      <c r="N6" s="168"/>
      <c r="O6" s="168"/>
      <c r="P6" s="168"/>
      <c r="Q6" s="168"/>
      <c r="R6" s="168"/>
    </row>
    <row r="7" spans="1:18" x14ac:dyDescent="0.25">
      <c r="A7" s="170" t="s">
        <v>144</v>
      </c>
      <c r="B7" s="171">
        <v>2017</v>
      </c>
      <c r="C7" s="172">
        <v>12.33</v>
      </c>
      <c r="D7" s="172">
        <v>17.53</v>
      </c>
      <c r="E7" s="172">
        <v>14.2</v>
      </c>
      <c r="F7" s="172">
        <v>11.8</v>
      </c>
      <c r="G7" s="172"/>
      <c r="H7" s="172">
        <v>16.52</v>
      </c>
      <c r="I7" s="172"/>
      <c r="J7" s="173"/>
      <c r="K7" s="174"/>
      <c r="L7" s="174"/>
      <c r="M7" s="175"/>
      <c r="N7" s="176"/>
      <c r="O7" s="176"/>
      <c r="P7" s="176"/>
      <c r="Q7" s="176"/>
      <c r="R7" s="176"/>
    </row>
    <row r="8" spans="1:18" x14ac:dyDescent="0.25">
      <c r="A8" s="162" t="s">
        <v>145</v>
      </c>
      <c r="B8" s="163">
        <v>2016</v>
      </c>
      <c r="C8" s="164">
        <v>11.563000000000001</v>
      </c>
      <c r="D8" s="164">
        <v>16.38</v>
      </c>
      <c r="E8" s="164">
        <v>12.993</v>
      </c>
      <c r="F8" s="164">
        <v>11.023</v>
      </c>
      <c r="G8" s="164">
        <v>18.678999999999998</v>
      </c>
      <c r="H8" s="164"/>
      <c r="I8" s="164"/>
      <c r="J8" s="165"/>
      <c r="K8" s="166"/>
      <c r="L8" s="166"/>
      <c r="M8" s="167"/>
      <c r="N8" s="168"/>
      <c r="O8" s="168"/>
      <c r="P8" s="168"/>
      <c r="Q8" s="168"/>
      <c r="R8" s="168"/>
    </row>
    <row r="9" spans="1:18" x14ac:dyDescent="0.25">
      <c r="A9" s="170" t="s">
        <v>145</v>
      </c>
      <c r="B9" s="171">
        <v>2017</v>
      </c>
      <c r="C9" s="172">
        <v>12.199</v>
      </c>
      <c r="D9" s="172">
        <v>17.280999999999999</v>
      </c>
      <c r="E9" s="172">
        <v>13.708</v>
      </c>
      <c r="F9" s="172">
        <v>11.629</v>
      </c>
      <c r="G9" s="172">
        <f>G8*1.055</f>
        <v>19.706344999999999</v>
      </c>
      <c r="H9" s="172">
        <v>15.808</v>
      </c>
      <c r="I9" s="172"/>
      <c r="J9" s="173"/>
      <c r="K9" s="174"/>
      <c r="L9" s="174"/>
      <c r="M9" s="175"/>
      <c r="N9" s="176"/>
      <c r="O9" s="176"/>
      <c r="P9" s="176"/>
      <c r="Q9" s="176"/>
      <c r="R9" s="176"/>
    </row>
    <row r="10" spans="1:18" x14ac:dyDescent="0.25">
      <c r="A10" s="162" t="s">
        <v>146</v>
      </c>
      <c r="B10" s="163">
        <v>2016</v>
      </c>
      <c r="C10" s="164"/>
      <c r="D10" s="164"/>
      <c r="E10" s="164"/>
      <c r="F10" s="164"/>
      <c r="G10" s="164"/>
      <c r="H10" s="164"/>
      <c r="I10" s="164"/>
      <c r="J10" s="165"/>
      <c r="K10" s="166"/>
      <c r="L10" s="166"/>
      <c r="M10" s="167"/>
      <c r="N10" s="168"/>
      <c r="O10" s="168"/>
      <c r="P10" s="168"/>
      <c r="Q10" s="168"/>
      <c r="R10" s="168"/>
    </row>
    <row r="11" spans="1:18" x14ac:dyDescent="0.25">
      <c r="A11" s="170" t="s">
        <v>146</v>
      </c>
      <c r="B11" s="171">
        <v>2017</v>
      </c>
      <c r="C11" s="172">
        <v>12.603999999999999</v>
      </c>
      <c r="D11" s="172">
        <v>17.527000000000001</v>
      </c>
      <c r="E11" s="172">
        <v>13.903</v>
      </c>
      <c r="F11" s="172">
        <v>11.795</v>
      </c>
      <c r="G11" s="172">
        <f>G9</f>
        <v>19.706344999999999</v>
      </c>
      <c r="H11" s="172">
        <v>16.033000000000001</v>
      </c>
      <c r="I11" s="172"/>
      <c r="J11" s="173"/>
      <c r="K11" s="174"/>
      <c r="L11" s="174"/>
      <c r="M11" s="175"/>
      <c r="N11" s="176"/>
      <c r="O11" s="176"/>
      <c r="P11" s="176"/>
      <c r="Q11" s="176"/>
      <c r="R11" s="176"/>
    </row>
    <row r="12" spans="1:18" x14ac:dyDescent="0.25">
      <c r="A12" s="162" t="s">
        <v>147</v>
      </c>
      <c r="B12" s="163">
        <v>2016</v>
      </c>
      <c r="C12" s="164">
        <v>11.71</v>
      </c>
      <c r="D12" s="164">
        <v>16.59</v>
      </c>
      <c r="E12" s="164">
        <v>13.44</v>
      </c>
      <c r="F12" s="164">
        <v>11.18</v>
      </c>
      <c r="G12" s="164">
        <v>18.259</v>
      </c>
      <c r="H12" s="164"/>
      <c r="I12" s="164"/>
      <c r="J12" s="165"/>
      <c r="K12" s="166"/>
      <c r="L12" s="166"/>
      <c r="M12" s="167"/>
      <c r="N12" s="168"/>
      <c r="O12" s="168"/>
      <c r="P12" s="168"/>
      <c r="Q12" s="168"/>
      <c r="R12" s="168"/>
    </row>
    <row r="13" spans="1:18" x14ac:dyDescent="0.25">
      <c r="A13" s="170" t="s">
        <v>147</v>
      </c>
      <c r="B13" s="171">
        <v>2017</v>
      </c>
      <c r="C13" s="172">
        <v>12.34</v>
      </c>
      <c r="D13" s="172">
        <v>17.48</v>
      </c>
      <c r="E13" s="172">
        <v>14.16</v>
      </c>
      <c r="F13" s="172">
        <v>11.78</v>
      </c>
      <c r="G13" s="172"/>
      <c r="H13" s="172">
        <v>16.489999999999998</v>
      </c>
      <c r="I13" s="172"/>
      <c r="J13" s="173"/>
      <c r="K13" s="174"/>
      <c r="L13" s="174"/>
      <c r="M13" s="175"/>
      <c r="N13" s="176"/>
      <c r="O13" s="176"/>
      <c r="P13" s="176"/>
      <c r="Q13" s="176"/>
      <c r="R13" s="176"/>
    </row>
    <row r="14" spans="1:18" x14ac:dyDescent="0.25">
      <c r="A14" s="162" t="s">
        <v>148</v>
      </c>
      <c r="B14" s="163">
        <v>2016</v>
      </c>
      <c r="C14" s="164"/>
      <c r="D14" s="164"/>
      <c r="E14" s="164"/>
      <c r="F14" s="164"/>
      <c r="G14" s="164"/>
      <c r="H14" s="164"/>
      <c r="I14" s="164"/>
      <c r="J14" s="165"/>
      <c r="K14" s="166"/>
      <c r="L14" s="166"/>
      <c r="M14" s="167"/>
      <c r="N14" s="168"/>
      <c r="O14" s="168"/>
      <c r="P14" s="168"/>
      <c r="Q14" s="168"/>
      <c r="R14" s="168"/>
    </row>
    <row r="15" spans="1:18" x14ac:dyDescent="0.25">
      <c r="A15" s="162" t="s">
        <v>149</v>
      </c>
      <c r="B15" s="163">
        <v>2016</v>
      </c>
      <c r="C15" s="164"/>
      <c r="D15" s="164"/>
      <c r="E15" s="164"/>
      <c r="F15" s="164"/>
      <c r="G15" s="164"/>
      <c r="H15" s="164"/>
      <c r="I15" s="164"/>
      <c r="J15" s="165"/>
      <c r="K15" s="166"/>
      <c r="L15" s="166"/>
      <c r="M15" s="167"/>
      <c r="N15" s="168"/>
      <c r="O15" s="168"/>
      <c r="P15" s="168"/>
      <c r="Q15" s="168"/>
      <c r="R15" s="168"/>
    </row>
    <row r="16" spans="1:18" x14ac:dyDescent="0.25">
      <c r="A16" s="162" t="s">
        <v>150</v>
      </c>
      <c r="B16" s="163">
        <v>2016</v>
      </c>
      <c r="C16" s="164"/>
      <c r="D16" s="164"/>
      <c r="E16" s="164"/>
      <c r="F16" s="164"/>
      <c r="G16" s="164"/>
      <c r="H16" s="164"/>
      <c r="I16" s="164"/>
      <c r="J16" s="165"/>
      <c r="K16" s="166">
        <v>13.814</v>
      </c>
      <c r="L16" s="166">
        <v>14.59</v>
      </c>
      <c r="M16" s="167"/>
      <c r="N16" s="168"/>
      <c r="O16" s="168"/>
      <c r="P16" s="168"/>
      <c r="Q16" s="168"/>
      <c r="R16" s="168"/>
    </row>
    <row r="17" spans="1:18" ht="105" x14ac:dyDescent="0.25">
      <c r="A17" s="177" t="s">
        <v>151</v>
      </c>
      <c r="B17" s="163">
        <v>2016</v>
      </c>
      <c r="C17" s="164"/>
      <c r="D17" s="164"/>
      <c r="E17" s="164"/>
      <c r="F17" s="164"/>
      <c r="G17" s="164"/>
      <c r="H17" s="164"/>
      <c r="I17" s="164"/>
      <c r="J17" s="165"/>
      <c r="K17" s="166"/>
      <c r="L17" s="166"/>
      <c r="M17" s="167"/>
      <c r="N17" s="168"/>
      <c r="O17" s="168"/>
      <c r="P17" s="168"/>
      <c r="Q17" s="168"/>
      <c r="R17" s="168"/>
    </row>
    <row r="18" spans="1:18" x14ac:dyDescent="0.25">
      <c r="A18" s="162" t="s">
        <v>152</v>
      </c>
      <c r="B18" s="163">
        <v>2016</v>
      </c>
      <c r="C18" s="164"/>
      <c r="D18" s="164"/>
      <c r="E18" s="164"/>
      <c r="F18" s="164"/>
      <c r="G18" s="164"/>
      <c r="H18" s="164"/>
      <c r="I18" s="164"/>
      <c r="J18" s="165"/>
      <c r="K18" s="166"/>
      <c r="L18" s="166"/>
      <c r="M18" s="167"/>
      <c r="N18" s="168"/>
      <c r="O18" s="168"/>
      <c r="P18" s="168"/>
      <c r="Q18" s="168"/>
      <c r="R18" s="168"/>
    </row>
    <row r="19" spans="1:18" x14ac:dyDescent="0.25">
      <c r="A19" s="162" t="s">
        <v>153</v>
      </c>
      <c r="B19" s="163">
        <v>2016</v>
      </c>
      <c r="C19" s="164"/>
      <c r="D19" s="164"/>
      <c r="E19" s="164"/>
      <c r="F19" s="164"/>
      <c r="G19" s="164"/>
      <c r="H19" s="164"/>
      <c r="I19" s="164"/>
      <c r="J19" s="165"/>
      <c r="K19" s="166"/>
      <c r="L19" s="166"/>
      <c r="M19" s="167"/>
      <c r="N19" s="168"/>
      <c r="O19" s="168"/>
      <c r="P19" s="168"/>
      <c r="Q19" s="168"/>
      <c r="R19" s="168"/>
    </row>
    <row r="20" spans="1:18" x14ac:dyDescent="0.25">
      <c r="A20" s="162" t="s">
        <v>154</v>
      </c>
      <c r="B20" s="163">
        <v>2016</v>
      </c>
      <c r="C20" s="164"/>
      <c r="D20" s="164"/>
      <c r="E20" s="164"/>
      <c r="F20" s="164"/>
      <c r="G20" s="164"/>
      <c r="H20" s="164"/>
      <c r="I20" s="164"/>
      <c r="J20" s="165"/>
      <c r="K20" s="166">
        <v>19.82</v>
      </c>
      <c r="L20" s="166">
        <v>20.93</v>
      </c>
      <c r="M20" s="167"/>
      <c r="N20" s="168"/>
      <c r="O20" s="168"/>
      <c r="P20" s="168"/>
      <c r="Q20" s="168"/>
      <c r="R20" s="168"/>
    </row>
    <row r="21" spans="1:18" ht="105" x14ac:dyDescent="0.25">
      <c r="A21" s="177" t="s">
        <v>155</v>
      </c>
      <c r="B21" s="163">
        <v>2016</v>
      </c>
      <c r="C21" s="164"/>
      <c r="D21" s="164"/>
      <c r="E21" s="164"/>
      <c r="F21" s="164"/>
      <c r="G21" s="164"/>
      <c r="H21" s="164"/>
      <c r="I21" s="164"/>
      <c r="J21" s="165"/>
      <c r="K21" s="166"/>
      <c r="L21" s="166"/>
      <c r="M21" s="167"/>
      <c r="N21" s="168"/>
      <c r="O21" s="168"/>
      <c r="P21" s="168"/>
      <c r="Q21" s="168"/>
      <c r="R21" s="168"/>
    </row>
    <row r="22" spans="1:18" x14ac:dyDescent="0.25">
      <c r="A22" s="170" t="s">
        <v>148</v>
      </c>
      <c r="B22" s="171">
        <v>2017</v>
      </c>
      <c r="C22" s="172">
        <v>11.86</v>
      </c>
      <c r="D22" s="172">
        <v>16.815000000000001</v>
      </c>
      <c r="E22" s="172">
        <v>13.71</v>
      </c>
      <c r="F22" s="172">
        <v>11.311999999999999</v>
      </c>
      <c r="G22" s="172">
        <v>19.187000000000001</v>
      </c>
      <c r="H22" s="172">
        <v>15.831</v>
      </c>
      <c r="I22" s="172"/>
      <c r="J22" s="173"/>
      <c r="K22" s="174"/>
      <c r="L22" s="174"/>
      <c r="M22" s="175"/>
      <c r="N22" s="176"/>
      <c r="O22" s="176"/>
      <c r="P22" s="176"/>
      <c r="Q22" s="176"/>
      <c r="R22" s="176"/>
    </row>
    <row r="23" spans="1:18" x14ac:dyDescent="0.25">
      <c r="A23" s="170" t="s">
        <v>149</v>
      </c>
      <c r="B23" s="171">
        <v>2017</v>
      </c>
      <c r="C23" s="172">
        <v>12.193</v>
      </c>
      <c r="D23" s="172">
        <v>17.286999999999999</v>
      </c>
      <c r="E23" s="172">
        <v>14.099</v>
      </c>
      <c r="F23" s="172">
        <v>11.632</v>
      </c>
      <c r="G23" s="172">
        <v>19.707000000000001</v>
      </c>
      <c r="H23" s="172">
        <v>16.268999999999998</v>
      </c>
      <c r="I23" s="172"/>
      <c r="J23" s="173"/>
      <c r="K23" s="174"/>
      <c r="L23" s="174"/>
      <c r="M23" s="175"/>
      <c r="N23" s="176"/>
      <c r="O23" s="176"/>
      <c r="P23" s="176"/>
      <c r="Q23" s="176"/>
      <c r="R23" s="176"/>
    </row>
    <row r="24" spans="1:18" x14ac:dyDescent="0.25">
      <c r="A24" s="170" t="s">
        <v>150</v>
      </c>
      <c r="B24" s="171">
        <v>2017</v>
      </c>
      <c r="C24" s="172">
        <v>12.193</v>
      </c>
      <c r="D24" s="172">
        <v>17.286999999999999</v>
      </c>
      <c r="E24" s="172">
        <v>14.099</v>
      </c>
      <c r="F24" s="172">
        <v>11.632</v>
      </c>
      <c r="G24" s="172">
        <v>19.707000000000001</v>
      </c>
      <c r="H24" s="172">
        <v>16.268999999999998</v>
      </c>
      <c r="I24" s="172"/>
      <c r="J24" s="173"/>
      <c r="K24" s="174"/>
      <c r="L24" s="174"/>
      <c r="M24" s="175"/>
      <c r="N24" s="176"/>
      <c r="O24" s="176"/>
      <c r="P24" s="176"/>
      <c r="Q24" s="176"/>
      <c r="R24" s="176"/>
    </row>
    <row r="25" spans="1:18" ht="105" x14ac:dyDescent="0.25">
      <c r="A25" s="178" t="s">
        <v>151</v>
      </c>
      <c r="B25" s="171">
        <v>2017</v>
      </c>
      <c r="C25" s="172">
        <v>12.193</v>
      </c>
      <c r="D25" s="172">
        <v>17.286999999999999</v>
      </c>
      <c r="E25" s="172">
        <v>14.099</v>
      </c>
      <c r="F25" s="172">
        <v>11.632</v>
      </c>
      <c r="G25" s="172">
        <v>19.707000000000001</v>
      </c>
      <c r="H25" s="172">
        <v>16.268999999999998</v>
      </c>
      <c r="I25" s="172"/>
      <c r="J25" s="173"/>
      <c r="K25" s="174"/>
      <c r="L25" s="174"/>
      <c r="M25" s="175"/>
      <c r="N25" s="176"/>
      <c r="O25" s="176"/>
      <c r="P25" s="176"/>
      <c r="Q25" s="176"/>
      <c r="R25" s="176"/>
    </row>
    <row r="26" spans="1:18" x14ac:dyDescent="0.25">
      <c r="A26" s="170" t="s">
        <v>152</v>
      </c>
      <c r="B26" s="171">
        <v>2017</v>
      </c>
      <c r="C26" s="172">
        <v>12.62</v>
      </c>
      <c r="D26" s="172">
        <v>17.902999999999999</v>
      </c>
      <c r="E26" s="172">
        <v>14.619</v>
      </c>
      <c r="F26" s="172">
        <v>12.05</v>
      </c>
      <c r="G26" s="172">
        <v>20.413</v>
      </c>
      <c r="H26" s="172">
        <v>16.87</v>
      </c>
      <c r="I26" s="172"/>
      <c r="J26" s="173"/>
      <c r="K26" s="174"/>
      <c r="L26" s="174"/>
      <c r="M26" s="175"/>
      <c r="N26" s="176"/>
      <c r="O26" s="176"/>
      <c r="P26" s="176"/>
      <c r="Q26" s="176"/>
      <c r="R26" s="176"/>
    </row>
    <row r="27" spans="1:18" x14ac:dyDescent="0.25">
      <c r="A27" s="170" t="s">
        <v>153</v>
      </c>
      <c r="B27" s="171">
        <v>2017</v>
      </c>
      <c r="C27" s="172">
        <v>16.2</v>
      </c>
      <c r="D27" s="172">
        <v>22.948</v>
      </c>
      <c r="E27" s="172">
        <v>18.728000000000002</v>
      </c>
      <c r="F27" s="172">
        <v>15.44</v>
      </c>
      <c r="G27" s="172">
        <v>26.187000000000001</v>
      </c>
      <c r="H27" s="172">
        <v>21.6</v>
      </c>
      <c r="I27" s="172"/>
      <c r="J27" s="173"/>
      <c r="K27" s="174"/>
      <c r="L27" s="174"/>
      <c r="M27" s="175"/>
      <c r="N27" s="176"/>
      <c r="O27" s="176"/>
      <c r="P27" s="176"/>
      <c r="Q27" s="176"/>
      <c r="R27" s="176"/>
    </row>
    <row r="28" spans="1:18" x14ac:dyDescent="0.25">
      <c r="A28" s="170" t="s">
        <v>154</v>
      </c>
      <c r="B28" s="171">
        <v>2017</v>
      </c>
      <c r="C28" s="172">
        <v>16.2</v>
      </c>
      <c r="D28" s="172">
        <v>22.948</v>
      </c>
      <c r="E28" s="172">
        <v>18.728000000000002</v>
      </c>
      <c r="F28" s="172">
        <v>15.44</v>
      </c>
      <c r="G28" s="172">
        <v>26.187000000000001</v>
      </c>
      <c r="H28" s="172">
        <v>21.6</v>
      </c>
      <c r="I28" s="172"/>
      <c r="J28" s="173"/>
      <c r="K28" s="174"/>
      <c r="L28" s="174"/>
      <c r="M28" s="175"/>
      <c r="N28" s="176"/>
      <c r="O28" s="176"/>
      <c r="P28" s="176"/>
      <c r="Q28" s="176"/>
      <c r="R28" s="176"/>
    </row>
    <row r="29" spans="1:18" ht="105" x14ac:dyDescent="0.25">
      <c r="A29" s="178" t="s">
        <v>155</v>
      </c>
      <c r="B29" s="171">
        <v>2017</v>
      </c>
      <c r="C29" s="172">
        <v>16.2</v>
      </c>
      <c r="D29" s="172">
        <v>22.948</v>
      </c>
      <c r="E29" s="172">
        <v>14.4</v>
      </c>
      <c r="F29" s="172">
        <v>15.44</v>
      </c>
      <c r="G29" s="172">
        <v>26.187000000000001</v>
      </c>
      <c r="H29" s="172">
        <v>16.600000000000001</v>
      </c>
      <c r="I29" s="172"/>
      <c r="J29" s="173"/>
      <c r="K29" s="174"/>
      <c r="L29" s="174"/>
      <c r="M29" s="175"/>
      <c r="N29" s="176"/>
      <c r="O29" s="176"/>
      <c r="P29" s="176"/>
      <c r="Q29" s="176"/>
      <c r="R29" s="176"/>
    </row>
    <row r="30" spans="1:18" x14ac:dyDescent="0.25">
      <c r="A30" s="162" t="s">
        <v>156</v>
      </c>
      <c r="B30" s="163">
        <v>2016</v>
      </c>
      <c r="C30" s="164">
        <v>11.869</v>
      </c>
      <c r="D30" s="164">
        <v>16.815000000000001</v>
      </c>
      <c r="E30" s="164">
        <v>13.712</v>
      </c>
      <c r="F30" s="164">
        <v>11.311999999999999</v>
      </c>
      <c r="G30" s="164"/>
      <c r="H30" s="164"/>
      <c r="I30" s="164"/>
      <c r="J30" s="165"/>
      <c r="K30" s="166"/>
      <c r="L30" s="166"/>
      <c r="M30" s="167"/>
      <c r="N30" s="168"/>
      <c r="O30" s="168"/>
      <c r="P30" s="168"/>
      <c r="Q30" s="168"/>
      <c r="R30" s="168"/>
    </row>
    <row r="31" spans="1:18" x14ac:dyDescent="0.25">
      <c r="A31" s="170" t="s">
        <v>156</v>
      </c>
      <c r="B31" s="171">
        <v>2017</v>
      </c>
      <c r="C31" s="172">
        <v>12.46</v>
      </c>
      <c r="D31" s="172">
        <v>17.652000000000001</v>
      </c>
      <c r="E31" s="172">
        <v>14.403</v>
      </c>
      <c r="F31" s="172">
        <v>11.877000000000001</v>
      </c>
      <c r="G31" s="172">
        <v>20.146999999999998</v>
      </c>
      <c r="H31" s="172">
        <v>16.62</v>
      </c>
      <c r="I31" s="172"/>
      <c r="J31" s="173"/>
      <c r="K31" s="174"/>
      <c r="L31" s="174"/>
      <c r="M31" s="175"/>
      <c r="N31" s="176"/>
      <c r="O31" s="176"/>
      <c r="P31" s="176"/>
      <c r="Q31" s="176"/>
      <c r="R31" s="176"/>
    </row>
    <row r="32" spans="1:18" x14ac:dyDescent="0.25">
      <c r="A32" s="162" t="s">
        <v>157</v>
      </c>
      <c r="B32" s="163">
        <v>2016</v>
      </c>
      <c r="C32" s="164"/>
      <c r="D32" s="164"/>
      <c r="E32" s="164"/>
      <c r="F32" s="164"/>
      <c r="G32" s="164"/>
      <c r="H32" s="164"/>
      <c r="I32" s="164"/>
      <c r="J32" s="165"/>
      <c r="K32" s="166"/>
      <c r="L32" s="166"/>
      <c r="M32" s="167"/>
      <c r="N32" s="168"/>
      <c r="O32" s="168"/>
      <c r="P32" s="168"/>
      <c r="Q32" s="168"/>
      <c r="R32" s="168"/>
    </row>
    <row r="33" spans="1:18" x14ac:dyDescent="0.25">
      <c r="A33" s="170" t="s">
        <v>157</v>
      </c>
      <c r="B33" s="171">
        <v>2017</v>
      </c>
      <c r="C33" s="172">
        <v>12.824999999999999</v>
      </c>
      <c r="D33" s="172">
        <v>18.167000000000002</v>
      </c>
      <c r="E33" s="172">
        <v>14.826000000000001</v>
      </c>
      <c r="F33" s="172">
        <v>12.225</v>
      </c>
      <c r="G33" s="172"/>
      <c r="H33" s="172">
        <v>17.099</v>
      </c>
      <c r="I33" s="172">
        <v>20.709</v>
      </c>
      <c r="J33" s="173">
        <v>23.216000000000001</v>
      </c>
      <c r="K33" s="174"/>
      <c r="L33" s="174"/>
      <c r="M33" s="175"/>
      <c r="N33" s="176"/>
      <c r="O33" s="176"/>
      <c r="P33" s="176"/>
      <c r="Q33" s="176"/>
      <c r="R33" s="176"/>
    </row>
    <row r="34" spans="1:18" x14ac:dyDescent="0.25">
      <c r="A34" s="162" t="s">
        <v>158</v>
      </c>
      <c r="B34" s="163">
        <v>2016</v>
      </c>
      <c r="C34" s="164"/>
      <c r="D34" s="164"/>
      <c r="E34" s="164"/>
      <c r="F34" s="164"/>
      <c r="G34" s="164"/>
      <c r="H34" s="164"/>
      <c r="I34" s="164"/>
      <c r="J34" s="165"/>
      <c r="K34" s="166"/>
      <c r="L34" s="166"/>
      <c r="M34" s="167"/>
      <c r="N34" s="168"/>
      <c r="O34" s="168"/>
      <c r="P34" s="168"/>
      <c r="Q34" s="168"/>
      <c r="R34" s="168"/>
    </row>
    <row r="35" spans="1:18" x14ac:dyDescent="0.25">
      <c r="A35" s="170" t="s">
        <v>158</v>
      </c>
      <c r="B35" s="171">
        <v>2017</v>
      </c>
      <c r="C35" s="172">
        <v>12.92</v>
      </c>
      <c r="D35" s="172">
        <v>18.36</v>
      </c>
      <c r="E35" s="172">
        <v>14.88</v>
      </c>
      <c r="F35" s="172">
        <v>12.37</v>
      </c>
      <c r="G35" s="172"/>
      <c r="H35" s="172">
        <v>17.309999999999999</v>
      </c>
      <c r="I35" s="172"/>
      <c r="J35" s="173"/>
      <c r="K35" s="174"/>
      <c r="L35" s="174"/>
      <c r="M35" s="175"/>
      <c r="N35" s="176"/>
      <c r="O35" s="176"/>
      <c r="P35" s="176"/>
      <c r="Q35" s="176"/>
      <c r="R35" s="176"/>
    </row>
    <row r="36" spans="1:18" x14ac:dyDescent="0.25">
      <c r="A36" s="162" t="s">
        <v>159</v>
      </c>
      <c r="B36" s="163">
        <v>2016</v>
      </c>
      <c r="C36" s="164"/>
      <c r="D36" s="164"/>
      <c r="E36" s="164"/>
      <c r="F36" s="164"/>
      <c r="G36" s="164"/>
      <c r="H36" s="164"/>
      <c r="I36" s="164"/>
      <c r="J36" s="165"/>
      <c r="K36" s="166"/>
      <c r="L36" s="166"/>
      <c r="M36" s="167"/>
      <c r="N36" s="168"/>
      <c r="O36" s="168"/>
      <c r="P36" s="168"/>
      <c r="Q36" s="168"/>
      <c r="R36" s="168"/>
    </row>
    <row r="37" spans="1:18" x14ac:dyDescent="0.25">
      <c r="A37" s="170" t="s">
        <v>159</v>
      </c>
      <c r="B37" s="171">
        <v>2017</v>
      </c>
      <c r="C37" s="172">
        <v>13.11</v>
      </c>
      <c r="D37" s="172">
        <v>18.57</v>
      </c>
      <c r="E37" s="172">
        <v>15.1</v>
      </c>
      <c r="F37" s="172">
        <v>12.25</v>
      </c>
      <c r="G37" s="172"/>
      <c r="H37" s="172">
        <v>17.489999999999998</v>
      </c>
      <c r="I37" s="172"/>
      <c r="J37" s="173"/>
      <c r="K37" s="174"/>
      <c r="L37" s="174"/>
      <c r="M37" s="175"/>
      <c r="N37" s="176"/>
      <c r="O37" s="176"/>
      <c r="P37" s="176"/>
      <c r="Q37" s="176"/>
      <c r="R37" s="176"/>
    </row>
    <row r="38" spans="1:18" x14ac:dyDescent="0.25">
      <c r="A38" s="162" t="s">
        <v>160</v>
      </c>
      <c r="B38" s="163">
        <v>2016</v>
      </c>
      <c r="C38" s="164"/>
      <c r="D38" s="164"/>
      <c r="E38" s="164"/>
      <c r="F38" s="164"/>
      <c r="G38" s="164"/>
      <c r="H38" s="164"/>
      <c r="I38" s="164"/>
      <c r="J38" s="165"/>
      <c r="K38" s="166"/>
      <c r="L38" s="166"/>
      <c r="M38" s="167"/>
      <c r="N38" s="168"/>
      <c r="O38" s="168"/>
      <c r="P38" s="168"/>
      <c r="Q38" s="168"/>
      <c r="R38" s="168"/>
    </row>
    <row r="39" spans="1:18" x14ac:dyDescent="0.25">
      <c r="A39" s="170" t="s">
        <v>160</v>
      </c>
      <c r="B39" s="171">
        <v>2017</v>
      </c>
      <c r="C39" s="172">
        <v>12.85</v>
      </c>
      <c r="D39" s="172">
        <v>18.2</v>
      </c>
      <c r="E39" s="172">
        <v>14.85</v>
      </c>
      <c r="F39" s="172">
        <v>12.25</v>
      </c>
      <c r="G39" s="172"/>
      <c r="H39" s="172">
        <v>17.13</v>
      </c>
      <c r="I39" s="172"/>
      <c r="J39" s="173"/>
      <c r="K39" s="174"/>
      <c r="L39" s="174"/>
      <c r="M39" s="175"/>
      <c r="N39" s="176"/>
      <c r="O39" s="176"/>
      <c r="P39" s="176"/>
      <c r="Q39" s="176"/>
      <c r="R39" s="176"/>
    </row>
    <row r="40" spans="1:18" x14ac:dyDescent="0.25">
      <c r="A40" s="162" t="s">
        <v>161</v>
      </c>
      <c r="B40" s="163">
        <v>2016</v>
      </c>
      <c r="C40" s="164">
        <v>12.077999999999999</v>
      </c>
      <c r="D40" s="164">
        <v>17.109000000000002</v>
      </c>
      <c r="E40" s="164">
        <v>13.962999999999999</v>
      </c>
      <c r="F40" s="164">
        <v>11.513</v>
      </c>
      <c r="G40" s="164">
        <v>21.864999999999998</v>
      </c>
      <c r="H40" s="164"/>
      <c r="I40" s="164"/>
      <c r="J40" s="165"/>
      <c r="K40" s="166"/>
      <c r="L40" s="166"/>
      <c r="M40" s="167"/>
      <c r="N40" s="168"/>
      <c r="O40" s="168"/>
      <c r="P40" s="168"/>
      <c r="Q40" s="168"/>
      <c r="R40" s="168"/>
    </row>
    <row r="41" spans="1:18" x14ac:dyDescent="0.25">
      <c r="A41" s="170" t="s">
        <v>161</v>
      </c>
      <c r="B41" s="171">
        <v>2017</v>
      </c>
      <c r="C41" s="172">
        <v>12.682</v>
      </c>
      <c r="D41" s="172">
        <v>17.965</v>
      </c>
      <c r="E41" s="172">
        <v>14.661</v>
      </c>
      <c r="F41" s="172">
        <v>12.089</v>
      </c>
      <c r="G41" s="172">
        <v>22.957999999999998</v>
      </c>
      <c r="H41" s="172">
        <v>16.908999999999999</v>
      </c>
      <c r="I41" s="172">
        <v>20.478000000000002</v>
      </c>
      <c r="J41" s="173">
        <v>22.957999999999998</v>
      </c>
      <c r="K41" s="174"/>
      <c r="L41" s="174"/>
      <c r="M41" s="175"/>
      <c r="N41" s="176"/>
      <c r="O41" s="176"/>
      <c r="P41" s="176"/>
      <c r="Q41" s="176"/>
      <c r="R41" s="176"/>
    </row>
    <row r="42" spans="1:18" x14ac:dyDescent="0.25">
      <c r="A42" s="162" t="s">
        <v>162</v>
      </c>
      <c r="B42" s="163">
        <v>2016</v>
      </c>
      <c r="C42" s="164">
        <v>40.631999999999998</v>
      </c>
      <c r="D42" s="164"/>
      <c r="E42" s="164"/>
      <c r="F42" s="164"/>
      <c r="G42" s="164"/>
      <c r="H42" s="164"/>
      <c r="I42" s="164"/>
      <c r="J42" s="165"/>
      <c r="K42" s="179" t="e">
        <v>#DIV/0!</v>
      </c>
      <c r="L42" s="179" t="e">
        <v>#DIV/0!</v>
      </c>
      <c r="M42" s="180"/>
      <c r="N42" s="181"/>
      <c r="O42" s="181"/>
      <c r="P42" s="181"/>
      <c r="Q42" s="181"/>
      <c r="R42" s="181"/>
    </row>
    <row r="43" spans="1:18" x14ac:dyDescent="0.25">
      <c r="A43" s="170" t="s">
        <v>162</v>
      </c>
      <c r="B43" s="171">
        <v>2017</v>
      </c>
      <c r="C43" s="172">
        <v>43.679000000000002</v>
      </c>
      <c r="D43" s="172"/>
      <c r="E43" s="172"/>
      <c r="F43" s="172"/>
      <c r="G43" s="172"/>
      <c r="H43" s="172"/>
      <c r="I43" s="172"/>
      <c r="J43" s="173"/>
      <c r="K43" s="182">
        <v>36.091873900293258</v>
      </c>
      <c r="L43" s="182">
        <v>35.837272353323229</v>
      </c>
      <c r="M43" s="183">
        <v>675330</v>
      </c>
      <c r="N43" s="184">
        <v>155</v>
      </c>
      <c r="O43" s="184">
        <v>282</v>
      </c>
      <c r="P43" s="184">
        <v>267</v>
      </c>
      <c r="Q43" s="184">
        <v>462</v>
      </c>
      <c r="R43" s="184">
        <v>447</v>
      </c>
    </row>
    <row r="44" spans="1:18" x14ac:dyDescent="0.25">
      <c r="A44" s="162" t="s">
        <v>163</v>
      </c>
      <c r="B44" s="163">
        <v>2016</v>
      </c>
      <c r="C44" s="164"/>
      <c r="D44" s="164"/>
      <c r="E44" s="164"/>
      <c r="F44" s="164"/>
      <c r="G44" s="164"/>
      <c r="H44" s="164"/>
      <c r="I44" s="164"/>
      <c r="J44" s="165"/>
      <c r="K44" s="166"/>
      <c r="L44" s="166"/>
      <c r="M44" s="167"/>
      <c r="N44" s="168"/>
      <c r="O44" s="168"/>
      <c r="P44" s="168"/>
      <c r="Q44" s="168"/>
      <c r="R44" s="168"/>
    </row>
    <row r="45" spans="1:18" x14ac:dyDescent="0.25">
      <c r="A45" s="170" t="s">
        <v>163</v>
      </c>
      <c r="B45" s="171">
        <v>2017</v>
      </c>
      <c r="C45" s="172"/>
      <c r="D45" s="172"/>
      <c r="E45" s="172"/>
      <c r="F45" s="172"/>
      <c r="G45" s="172"/>
      <c r="H45" s="172"/>
      <c r="I45" s="172"/>
      <c r="J45" s="173"/>
      <c r="K45" s="174"/>
      <c r="L45" s="174"/>
      <c r="M45" s="175"/>
      <c r="N45" s="176"/>
      <c r="O45" s="176"/>
      <c r="P45" s="176"/>
      <c r="Q45" s="176"/>
      <c r="R45" s="176"/>
    </row>
    <row r="46" spans="1:18" x14ac:dyDescent="0.25">
      <c r="A46" s="162" t="s">
        <v>164</v>
      </c>
      <c r="B46" s="163">
        <v>2016</v>
      </c>
      <c r="C46" s="164">
        <v>30.11</v>
      </c>
      <c r="D46" s="164"/>
      <c r="E46" s="164"/>
      <c r="F46" s="164"/>
      <c r="G46" s="164"/>
      <c r="H46" s="164"/>
      <c r="I46" s="164"/>
      <c r="J46" s="165"/>
      <c r="K46" s="179" t="e">
        <v>#DIV/0!</v>
      </c>
      <c r="L46" s="179" t="e">
        <v>#DIV/0!</v>
      </c>
      <c r="M46" s="180"/>
      <c r="N46" s="181"/>
      <c r="O46" s="181"/>
      <c r="P46" s="181"/>
      <c r="Q46" s="181"/>
      <c r="R46" s="181"/>
    </row>
    <row r="47" spans="1:18" x14ac:dyDescent="0.25">
      <c r="A47" s="170" t="s">
        <v>164</v>
      </c>
      <c r="B47" s="171">
        <v>2017</v>
      </c>
      <c r="C47" s="172">
        <v>32.368000000000002</v>
      </c>
      <c r="D47" s="172"/>
      <c r="E47" s="172"/>
      <c r="F47" s="172"/>
      <c r="G47" s="172"/>
      <c r="H47" s="172"/>
      <c r="I47" s="172"/>
      <c r="J47" s="173"/>
      <c r="K47" s="182">
        <v>31.519839259084847</v>
      </c>
      <c r="L47" s="182">
        <v>43.415918882648235</v>
      </c>
      <c r="M47" s="183">
        <v>675330</v>
      </c>
      <c r="N47" s="184">
        <v>155</v>
      </c>
      <c r="O47" s="184">
        <v>225.6</v>
      </c>
      <c r="P47" s="184">
        <v>213.6</v>
      </c>
      <c r="Q47" s="184">
        <v>369.9</v>
      </c>
      <c r="R47" s="184">
        <v>259.60000000000002</v>
      </c>
    </row>
  </sheetData>
  <sheetProtection password="F4BB" sheet="1" objects="1" scenarios="1" formatCells="0" formatColumns="0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Comparative Tariffs</vt:lpstr>
      <vt:lpstr>RCF</vt:lpstr>
      <vt:lpstr>'Comparative Tariffs'!Print_Area</vt:lpstr>
      <vt:lpstr>'Comparative Tariffs'!Print_Titles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 Kotzé</dc:creator>
  <cp:lastModifiedBy>Windows User</cp:lastModifiedBy>
  <cp:lastPrinted>2017-01-17T09:59:10Z</cp:lastPrinted>
  <dcterms:created xsi:type="dcterms:W3CDTF">2007-01-02T12:57:15Z</dcterms:created>
  <dcterms:modified xsi:type="dcterms:W3CDTF">2017-01-17T10:46:07Z</dcterms:modified>
</cp:coreProperties>
</file>