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5480" windowHeight="10665"/>
  </bookViews>
  <sheets>
    <sheet name="Comparative Tariffs" sheetId="1" r:id="rId1"/>
    <sheet name="RCF" sheetId="2" r:id="rId2"/>
  </sheets>
  <externalReferences>
    <externalReference r:id="rId3"/>
  </externalReferences>
  <definedNames>
    <definedName name="PredDLR">[1]Parameters!$C$45</definedName>
    <definedName name="PredOHR">[1]Parameters!$C$38</definedName>
    <definedName name="_xlnm.Print_Area" localSheetId="0">'Comparative Tariffs'!$A$1:$AX$79</definedName>
    <definedName name="_xlnm.Print_Titles" localSheetId="0">'Comparative Tariffs'!$A:$E,'Comparative Tariffs'!$1:$7</definedName>
    <definedName name="VAT">[1]Parameters!$C$20</definedName>
  </definedNames>
  <calcPr calcId="145621"/>
</workbook>
</file>

<file path=xl/calcChain.xml><?xml version="1.0" encoding="utf-8"?>
<calcChain xmlns="http://schemas.openxmlformats.org/spreadsheetml/2006/main">
  <c r="V41" i="1" l="1"/>
  <c r="T36" i="1"/>
  <c r="S36" i="1" s="1"/>
  <c r="T37" i="1"/>
  <c r="V37" i="1" s="1"/>
  <c r="T38" i="1"/>
  <c r="S38" i="1" s="1"/>
  <c r="T39" i="1"/>
  <c r="V39" i="1" s="1"/>
  <c r="T40" i="1"/>
  <c r="S40" i="1" s="1"/>
  <c r="T41" i="1"/>
  <c r="T35" i="1"/>
  <c r="S35" i="1" s="1"/>
  <c r="S37" i="1"/>
  <c r="S39" i="1"/>
  <c r="S41" i="1"/>
  <c r="V35" i="1" l="1"/>
  <c r="V38" i="1"/>
  <c r="V40" i="1"/>
  <c r="V36" i="1"/>
  <c r="AN49" i="1"/>
  <c r="AX51" i="1"/>
  <c r="AW51" i="1" s="1"/>
  <c r="AV51" i="1"/>
  <c r="AU51" i="1" s="1"/>
  <c r="AT51" i="1"/>
  <c r="AS51" i="1" s="1"/>
  <c r="AP51" i="1"/>
  <c r="AO51" i="1" s="1"/>
  <c r="AQ51" i="1" s="1"/>
  <c r="AM51" i="1"/>
  <c r="AL51" i="1" s="1"/>
  <c r="AN51" i="1" s="1"/>
  <c r="AK51" i="1"/>
  <c r="AJ51" i="1" s="1"/>
  <c r="AI51" i="1"/>
  <c r="AH51" i="1" s="1"/>
  <c r="AD51" i="1"/>
  <c r="AC51" i="1"/>
  <c r="AE51" i="1" s="1"/>
  <c r="V51" i="1"/>
  <c r="U51" i="1" s="1"/>
  <c r="AA51" i="1" s="1"/>
  <c r="T51" i="1"/>
  <c r="S51" i="1"/>
  <c r="P51" i="1"/>
  <c r="O51" i="1" s="1"/>
  <c r="R51" i="1" s="1"/>
  <c r="G51" i="1"/>
  <c r="F51" i="1" s="1"/>
  <c r="AX50" i="1"/>
  <c r="AW50" i="1" s="1"/>
  <c r="AV50" i="1"/>
  <c r="AU50" i="1" s="1"/>
  <c r="AT50" i="1"/>
  <c r="AS50" i="1"/>
  <c r="AP50" i="1"/>
  <c r="AO50" i="1" s="1"/>
  <c r="AM50" i="1"/>
  <c r="AL50" i="1"/>
  <c r="AN50" i="1" s="1"/>
  <c r="AK50" i="1"/>
  <c r="AJ50" i="1" s="1"/>
  <c r="AI50" i="1"/>
  <c r="AH50" i="1"/>
  <c r="AD50" i="1"/>
  <c r="AC50" i="1" s="1"/>
  <c r="T50" i="1"/>
  <c r="S50" i="1" s="1"/>
  <c r="P50" i="1"/>
  <c r="O50" i="1" s="1"/>
  <c r="G50" i="1"/>
  <c r="I50" i="1" s="1"/>
  <c r="F50" i="1"/>
  <c r="AX42" i="1"/>
  <c r="AV42" i="1"/>
  <c r="AT42" i="1"/>
  <c r="AP42" i="1"/>
  <c r="AM42" i="1"/>
  <c r="AK42" i="1"/>
  <c r="AI42" i="1"/>
  <c r="AD42" i="1"/>
  <c r="G42" i="1"/>
  <c r="AX49" i="1"/>
  <c r="AW49" i="1" s="1"/>
  <c r="AV49" i="1"/>
  <c r="AU49" i="1" s="1"/>
  <c r="AT49" i="1"/>
  <c r="AS49" i="1" s="1"/>
  <c r="AP49" i="1"/>
  <c r="AO49" i="1" s="1"/>
  <c r="AQ49" i="1" s="1"/>
  <c r="AM49" i="1"/>
  <c r="AL49" i="1" s="1"/>
  <c r="AK49" i="1"/>
  <c r="AJ49" i="1" s="1"/>
  <c r="AI49" i="1"/>
  <c r="AH49" i="1" s="1"/>
  <c r="AD49" i="1"/>
  <c r="AC49" i="1" s="1"/>
  <c r="T49" i="1"/>
  <c r="V49" i="1" s="1"/>
  <c r="U49" i="1" s="1"/>
  <c r="S49" i="1"/>
  <c r="P49" i="1"/>
  <c r="O49" i="1" s="1"/>
  <c r="R49" i="1" s="1"/>
  <c r="G49" i="1"/>
  <c r="F49" i="1" s="1"/>
  <c r="AX48" i="1"/>
  <c r="AW48" i="1" s="1"/>
  <c r="AV48" i="1"/>
  <c r="AU48" i="1" s="1"/>
  <c r="AT48" i="1"/>
  <c r="AS48" i="1"/>
  <c r="AP48" i="1"/>
  <c r="AO48" i="1" s="1"/>
  <c r="AQ48" i="1" s="1"/>
  <c r="AM48" i="1"/>
  <c r="AL48" i="1"/>
  <c r="AN48" i="1" s="1"/>
  <c r="AK48" i="1"/>
  <c r="AJ48" i="1" s="1"/>
  <c r="AI48" i="1"/>
  <c r="AH48" i="1" s="1"/>
  <c r="AD48" i="1"/>
  <c r="AC48" i="1"/>
  <c r="AG48" i="1" s="1"/>
  <c r="T48" i="1"/>
  <c r="S48" i="1" s="1"/>
  <c r="P48" i="1"/>
  <c r="O48" i="1" s="1"/>
  <c r="G48" i="1"/>
  <c r="F48" i="1" s="1"/>
  <c r="AX47" i="1"/>
  <c r="AW47" i="1" s="1"/>
  <c r="AV47" i="1"/>
  <c r="AU47" i="1"/>
  <c r="AT47" i="1"/>
  <c r="AS47" i="1" s="1"/>
  <c r="AP47" i="1"/>
  <c r="AO47" i="1"/>
  <c r="AQ47" i="1" s="1"/>
  <c r="AM47" i="1"/>
  <c r="AL47" i="1" s="1"/>
  <c r="AN47" i="1" s="1"/>
  <c r="AK47" i="1"/>
  <c r="AJ47" i="1" s="1"/>
  <c r="AI47" i="1"/>
  <c r="AH47" i="1" s="1"/>
  <c r="AD47" i="1"/>
  <c r="AC47" i="1" s="1"/>
  <c r="V47" i="1"/>
  <c r="U47" i="1" s="1"/>
  <c r="T47" i="1"/>
  <c r="S47" i="1"/>
  <c r="P47" i="1"/>
  <c r="O47" i="1" s="1"/>
  <c r="R47" i="1" s="1"/>
  <c r="G47" i="1"/>
  <c r="F47" i="1" s="1"/>
  <c r="AX46" i="1"/>
  <c r="AW46" i="1"/>
  <c r="AV46" i="1"/>
  <c r="AU46" i="1" s="1"/>
  <c r="AT46" i="1"/>
  <c r="AS46" i="1"/>
  <c r="AP46" i="1"/>
  <c r="AO46" i="1" s="1"/>
  <c r="AQ46" i="1" s="1"/>
  <c r="AM46" i="1"/>
  <c r="AL46" i="1" s="1"/>
  <c r="AN46" i="1" s="1"/>
  <c r="AK46" i="1"/>
  <c r="AJ46" i="1" s="1"/>
  <c r="AI46" i="1"/>
  <c r="AH46" i="1" s="1"/>
  <c r="AD46" i="1"/>
  <c r="AC46" i="1"/>
  <c r="AG46" i="1" s="1"/>
  <c r="T46" i="1"/>
  <c r="S46" i="1" s="1"/>
  <c r="P46" i="1"/>
  <c r="O46" i="1" s="1"/>
  <c r="G46" i="1"/>
  <c r="I46" i="1" s="1"/>
  <c r="M46" i="1" s="1"/>
  <c r="F46" i="1"/>
  <c r="AX45" i="1"/>
  <c r="AW45" i="1" s="1"/>
  <c r="AV45" i="1"/>
  <c r="AU45" i="1"/>
  <c r="AT45" i="1"/>
  <c r="AS45" i="1" s="1"/>
  <c r="AP45" i="1"/>
  <c r="AO45" i="1" s="1"/>
  <c r="AM45" i="1"/>
  <c r="AL45" i="1" s="1"/>
  <c r="AN45" i="1" s="1"/>
  <c r="AK45" i="1"/>
  <c r="AJ45" i="1" s="1"/>
  <c r="AI45" i="1"/>
  <c r="AH45" i="1" s="1"/>
  <c r="AD45" i="1"/>
  <c r="AC45" i="1" s="1"/>
  <c r="T45" i="1"/>
  <c r="V45" i="1" s="1"/>
  <c r="U45" i="1" s="1"/>
  <c r="P45" i="1"/>
  <c r="O45" i="1"/>
  <c r="R45" i="1" s="1"/>
  <c r="G45" i="1"/>
  <c r="F45" i="1" s="1"/>
  <c r="AX44" i="1"/>
  <c r="AW44" i="1" s="1"/>
  <c r="AV44" i="1"/>
  <c r="AU44" i="1" s="1"/>
  <c r="AT44" i="1"/>
  <c r="AS44" i="1" s="1"/>
  <c r="AP44" i="1"/>
  <c r="AO44" i="1" s="1"/>
  <c r="AQ44" i="1" s="1"/>
  <c r="AM44" i="1"/>
  <c r="AL44" i="1"/>
  <c r="AN44" i="1" s="1"/>
  <c r="AK44" i="1"/>
  <c r="AJ44" i="1" s="1"/>
  <c r="AI44" i="1"/>
  <c r="AH44" i="1"/>
  <c r="AD44" i="1"/>
  <c r="AC44" i="1" s="1"/>
  <c r="AG44" i="1" s="1"/>
  <c r="T44" i="1"/>
  <c r="S44" i="1" s="1"/>
  <c r="P44" i="1"/>
  <c r="O44" i="1" s="1"/>
  <c r="G44" i="1"/>
  <c r="I44" i="1" s="1"/>
  <c r="M44" i="1" s="1"/>
  <c r="F44" i="1"/>
  <c r="AX43" i="1"/>
  <c r="AW43" i="1" s="1"/>
  <c r="AV43" i="1"/>
  <c r="AU43" i="1"/>
  <c r="AT43" i="1"/>
  <c r="AS43" i="1" s="1"/>
  <c r="AP43" i="1"/>
  <c r="AO43" i="1" s="1"/>
  <c r="AM43" i="1"/>
  <c r="AL43" i="1" s="1"/>
  <c r="AN43" i="1" s="1"/>
  <c r="AK43" i="1"/>
  <c r="AJ43" i="1" s="1"/>
  <c r="AI43" i="1"/>
  <c r="AH43" i="1" s="1"/>
  <c r="AD43" i="1"/>
  <c r="AC43" i="1" s="1"/>
  <c r="T43" i="1"/>
  <c r="V43" i="1" s="1"/>
  <c r="U43" i="1" s="1"/>
  <c r="P43" i="1"/>
  <c r="O43" i="1"/>
  <c r="R43" i="1" s="1"/>
  <c r="G43" i="1"/>
  <c r="F43" i="1" s="1"/>
  <c r="F36" i="1"/>
  <c r="G36" i="1"/>
  <c r="I36" i="1" s="1"/>
  <c r="P36" i="1"/>
  <c r="O36" i="1" s="1"/>
  <c r="U36" i="1"/>
  <c r="AD36" i="1"/>
  <c r="AC36" i="1" s="1"/>
  <c r="AI36" i="1"/>
  <c r="AH36" i="1" s="1"/>
  <c r="AK36" i="1"/>
  <c r="AJ36" i="1" s="1"/>
  <c r="AM36" i="1"/>
  <c r="AL36" i="1" s="1"/>
  <c r="AN36" i="1" s="1"/>
  <c r="AP36" i="1"/>
  <c r="AO36" i="1" s="1"/>
  <c r="AT36" i="1"/>
  <c r="AS36" i="1" s="1"/>
  <c r="AV36" i="1"/>
  <c r="AU36" i="1" s="1"/>
  <c r="AX36" i="1"/>
  <c r="AW36" i="1" s="1"/>
  <c r="G37" i="1"/>
  <c r="I37" i="1" s="1"/>
  <c r="P37" i="1"/>
  <c r="O37" i="1" s="1"/>
  <c r="U37" i="1"/>
  <c r="AD37" i="1"/>
  <c r="AC37" i="1" s="1"/>
  <c r="AI37" i="1"/>
  <c r="AH37" i="1" s="1"/>
  <c r="AJ37" i="1"/>
  <c r="AK37" i="1"/>
  <c r="AM37" i="1"/>
  <c r="AL37" i="1" s="1"/>
  <c r="AN37" i="1" s="1"/>
  <c r="AO37" i="1"/>
  <c r="AQ37" i="1" s="1"/>
  <c r="AP37" i="1"/>
  <c r="AT37" i="1"/>
  <c r="AS37" i="1" s="1"/>
  <c r="AU37" i="1"/>
  <c r="AV37" i="1"/>
  <c r="AX37" i="1"/>
  <c r="AW37" i="1" s="1"/>
  <c r="F38" i="1"/>
  <c r="G38" i="1"/>
  <c r="I38" i="1" s="1"/>
  <c r="P38" i="1"/>
  <c r="O38" i="1" s="1"/>
  <c r="AD38" i="1"/>
  <c r="AC38" i="1" s="1"/>
  <c r="AH38" i="1"/>
  <c r="AI38" i="1"/>
  <c r="AK38" i="1"/>
  <c r="AJ38" i="1" s="1"/>
  <c r="AL38" i="1"/>
  <c r="AN38" i="1" s="1"/>
  <c r="AM38" i="1"/>
  <c r="AP38" i="1"/>
  <c r="AO38" i="1" s="1"/>
  <c r="AS38" i="1"/>
  <c r="AT38" i="1"/>
  <c r="AV38" i="1"/>
  <c r="AU38" i="1" s="1"/>
  <c r="AW38" i="1"/>
  <c r="AX38" i="1"/>
  <c r="G39" i="1"/>
  <c r="I39" i="1" s="1"/>
  <c r="P39" i="1"/>
  <c r="O39" i="1" s="1"/>
  <c r="U39" i="1"/>
  <c r="AD39" i="1"/>
  <c r="AC39" i="1" s="1"/>
  <c r="AI39" i="1"/>
  <c r="AH39" i="1" s="1"/>
  <c r="AK39" i="1"/>
  <c r="AJ39" i="1" s="1"/>
  <c r="AM39" i="1"/>
  <c r="AL39" i="1" s="1"/>
  <c r="AN39" i="1" s="1"/>
  <c r="AP39" i="1"/>
  <c r="AO39" i="1" s="1"/>
  <c r="AT39" i="1"/>
  <c r="AS39" i="1" s="1"/>
  <c r="AV39" i="1"/>
  <c r="AU39" i="1" s="1"/>
  <c r="AX39" i="1"/>
  <c r="AW39" i="1" s="1"/>
  <c r="G40" i="1"/>
  <c r="I40" i="1" s="1"/>
  <c r="P40" i="1"/>
  <c r="O40" i="1" s="1"/>
  <c r="AD40" i="1"/>
  <c r="AC40" i="1" s="1"/>
  <c r="AI40" i="1"/>
  <c r="AH40" i="1" s="1"/>
  <c r="AK40" i="1"/>
  <c r="AJ40" i="1" s="1"/>
  <c r="AM40" i="1"/>
  <c r="AL40" i="1" s="1"/>
  <c r="AN40" i="1" s="1"/>
  <c r="AP40" i="1"/>
  <c r="AO40" i="1" s="1"/>
  <c r="AT40" i="1"/>
  <c r="AS40" i="1" s="1"/>
  <c r="AV40" i="1"/>
  <c r="AU40" i="1" s="1"/>
  <c r="AX40" i="1"/>
  <c r="AW40" i="1" s="1"/>
  <c r="G41" i="1"/>
  <c r="F41" i="1" s="1"/>
  <c r="I41" i="1"/>
  <c r="K41" i="1" s="1"/>
  <c r="N41" i="1"/>
  <c r="P41" i="1"/>
  <c r="O41" i="1" s="1"/>
  <c r="U41" i="1"/>
  <c r="AD41" i="1"/>
  <c r="AC41" i="1" s="1"/>
  <c r="AH41" i="1"/>
  <c r="AI41" i="1"/>
  <c r="AK41" i="1"/>
  <c r="AJ41" i="1" s="1"/>
  <c r="AL41" i="1"/>
  <c r="AN41" i="1" s="1"/>
  <c r="AM41" i="1"/>
  <c r="AP41" i="1"/>
  <c r="AO41" i="1" s="1"/>
  <c r="AS41" i="1"/>
  <c r="AT41" i="1"/>
  <c r="AV41" i="1"/>
  <c r="AU41" i="1" s="1"/>
  <c r="AW41" i="1"/>
  <c r="AX41" i="1"/>
  <c r="T42" i="1"/>
  <c r="V42" i="1" s="1"/>
  <c r="P42" i="1"/>
  <c r="I42" i="1"/>
  <c r="E42" i="1"/>
  <c r="AQ39" i="1" l="1"/>
  <c r="AR39" i="1"/>
  <c r="K37" i="1"/>
  <c r="L37" i="1"/>
  <c r="H37" i="1"/>
  <c r="M37" i="1"/>
  <c r="N37" i="1"/>
  <c r="J37" i="1"/>
  <c r="AQ36" i="1"/>
  <c r="AR36" i="1"/>
  <c r="AQ45" i="1"/>
  <c r="AR45" i="1"/>
  <c r="AQ50" i="1"/>
  <c r="AR50" i="1"/>
  <c r="AQ41" i="1"/>
  <c r="AR41" i="1"/>
  <c r="AQ38" i="1"/>
  <c r="AR38" i="1"/>
  <c r="AQ43" i="1"/>
  <c r="AR43" i="1"/>
  <c r="AQ40" i="1"/>
  <c r="AR40" i="1"/>
  <c r="K39" i="1"/>
  <c r="M39" i="1"/>
  <c r="N39" i="1"/>
  <c r="J39" i="1"/>
  <c r="L39" i="1"/>
  <c r="H39" i="1"/>
  <c r="M41" i="1"/>
  <c r="I48" i="1"/>
  <c r="M48" i="1" s="1"/>
  <c r="AR51" i="1"/>
  <c r="AR49" i="1"/>
  <c r="AR47" i="1"/>
  <c r="AR37" i="1"/>
  <c r="F40" i="1"/>
  <c r="F37" i="1"/>
  <c r="L41" i="1"/>
  <c r="F39" i="1"/>
  <c r="J41" i="1"/>
  <c r="V44" i="1"/>
  <c r="U44" i="1" s="1"/>
  <c r="Y44" i="1" s="1"/>
  <c r="S43" i="1"/>
  <c r="S45" i="1"/>
  <c r="AR48" i="1"/>
  <c r="AR46" i="1"/>
  <c r="AR44" i="1"/>
  <c r="H41" i="1"/>
  <c r="X51" i="1"/>
  <c r="AB51" i="1"/>
  <c r="AF51" i="1"/>
  <c r="I51" i="1"/>
  <c r="Q51" i="1"/>
  <c r="AG51" i="1"/>
  <c r="Y51" i="1"/>
  <c r="Z51" i="1"/>
  <c r="W51" i="1"/>
  <c r="R50" i="1"/>
  <c r="Q50" i="1"/>
  <c r="AE50" i="1"/>
  <c r="AG50" i="1"/>
  <c r="AF50" i="1"/>
  <c r="K50" i="1"/>
  <c r="N50" i="1"/>
  <c r="J50" i="1"/>
  <c r="H50" i="1"/>
  <c r="M50" i="1"/>
  <c r="L50" i="1"/>
  <c r="V50" i="1"/>
  <c r="U50" i="1" s="1"/>
  <c r="Q44" i="1"/>
  <c r="R44" i="1"/>
  <c r="Q46" i="1"/>
  <c r="R46" i="1"/>
  <c r="AA47" i="1"/>
  <c r="W47" i="1"/>
  <c r="Z47" i="1"/>
  <c r="Y47" i="1"/>
  <c r="AB47" i="1"/>
  <c r="X47" i="1"/>
  <c r="AE49" i="1"/>
  <c r="AG49" i="1"/>
  <c r="AF49" i="1"/>
  <c r="AA43" i="1"/>
  <c r="Z43" i="1"/>
  <c r="Y43" i="1"/>
  <c r="AB43" i="1"/>
  <c r="W43" i="1"/>
  <c r="X43" i="1"/>
  <c r="AA45" i="1"/>
  <c r="W45" i="1"/>
  <c r="Z45" i="1"/>
  <c r="Y45" i="1"/>
  <c r="AB45" i="1"/>
  <c r="X45" i="1"/>
  <c r="AE47" i="1"/>
  <c r="AG47" i="1"/>
  <c r="AF47" i="1"/>
  <c r="AE43" i="1"/>
  <c r="AG43" i="1"/>
  <c r="AF43" i="1"/>
  <c r="AE45" i="1"/>
  <c r="AG45" i="1"/>
  <c r="AF45" i="1"/>
  <c r="Q48" i="1"/>
  <c r="R48" i="1"/>
  <c r="AA49" i="1"/>
  <c r="W49" i="1"/>
  <c r="Z49" i="1"/>
  <c r="Y49" i="1"/>
  <c r="AB49" i="1"/>
  <c r="X49" i="1"/>
  <c r="J44" i="1"/>
  <c r="Z44" i="1"/>
  <c r="J46" i="1"/>
  <c r="N46" i="1"/>
  <c r="V46" i="1"/>
  <c r="U46" i="1" s="1"/>
  <c r="J48" i="1"/>
  <c r="N48" i="1"/>
  <c r="V48" i="1"/>
  <c r="U48" i="1" s="1"/>
  <c r="N44" i="1"/>
  <c r="I43" i="1"/>
  <c r="Q43" i="1"/>
  <c r="K44" i="1"/>
  <c r="W44" i="1"/>
  <c r="AA44" i="1"/>
  <c r="AE44" i="1"/>
  <c r="I45" i="1"/>
  <c r="Q45" i="1"/>
  <c r="K46" i="1"/>
  <c r="AE46" i="1"/>
  <c r="I47" i="1"/>
  <c r="Q47" i="1"/>
  <c r="K48" i="1"/>
  <c r="AE48" i="1"/>
  <c r="I49" i="1"/>
  <c r="Q49" i="1"/>
  <c r="H44" i="1"/>
  <c r="L44" i="1"/>
  <c r="X44" i="1"/>
  <c r="AB44" i="1"/>
  <c r="AF44" i="1"/>
  <c r="H46" i="1"/>
  <c r="L46" i="1"/>
  <c r="AF46" i="1"/>
  <c r="H48" i="1"/>
  <c r="L48" i="1"/>
  <c r="AF48" i="1"/>
  <c r="Y41" i="1"/>
  <c r="Z41" i="1"/>
  <c r="W41" i="1"/>
  <c r="AA41" i="1"/>
  <c r="X41" i="1"/>
  <c r="AB41" i="1"/>
  <c r="J40" i="1"/>
  <c r="K40" i="1"/>
  <c r="H40" i="1"/>
  <c r="L40" i="1"/>
  <c r="M40" i="1"/>
  <c r="N40" i="1"/>
  <c r="AG39" i="1"/>
  <c r="AE39" i="1"/>
  <c r="AF39" i="1"/>
  <c r="R38" i="1"/>
  <c r="Q38" i="1"/>
  <c r="Q37" i="1"/>
  <c r="R37" i="1"/>
  <c r="AE40" i="1"/>
  <c r="AF40" i="1"/>
  <c r="AG40" i="1"/>
  <c r="AB39" i="1"/>
  <c r="Y39" i="1"/>
  <c r="Z39" i="1"/>
  <c r="W39" i="1"/>
  <c r="AA39" i="1"/>
  <c r="X39" i="1"/>
  <c r="K38" i="1"/>
  <c r="H38" i="1"/>
  <c r="L38" i="1"/>
  <c r="M38" i="1"/>
  <c r="J38" i="1"/>
  <c r="N38" i="1"/>
  <c r="AF37" i="1"/>
  <c r="AG37" i="1"/>
  <c r="AE37" i="1"/>
  <c r="R36" i="1"/>
  <c r="Q36" i="1"/>
  <c r="Q41" i="1"/>
  <c r="R41" i="1"/>
  <c r="AE38" i="1"/>
  <c r="AF38" i="1"/>
  <c r="AG38" i="1"/>
  <c r="X37" i="1"/>
  <c r="AB37" i="1"/>
  <c r="Y37" i="1"/>
  <c r="Z37" i="1"/>
  <c r="W37" i="1"/>
  <c r="AA37" i="1"/>
  <c r="AF41" i="1"/>
  <c r="AG41" i="1"/>
  <c r="AE41" i="1"/>
  <c r="R40" i="1"/>
  <c r="Q40" i="1"/>
  <c r="Q39" i="1"/>
  <c r="R39" i="1"/>
  <c r="AE36" i="1"/>
  <c r="AF36" i="1"/>
  <c r="AG36" i="1"/>
  <c r="J36" i="1"/>
  <c r="N36" i="1"/>
  <c r="K36" i="1"/>
  <c r="H36" i="1"/>
  <c r="L36" i="1"/>
  <c r="M36" i="1"/>
  <c r="Z36" i="1"/>
  <c r="W36" i="1"/>
  <c r="AA36" i="1"/>
  <c r="X36" i="1"/>
  <c r="AB36" i="1"/>
  <c r="Y36" i="1"/>
  <c r="U40" i="1"/>
  <c r="U38" i="1"/>
  <c r="E49" i="1"/>
  <c r="D49" i="1" s="1"/>
  <c r="E48" i="1"/>
  <c r="D48" i="1" s="1"/>
  <c r="E47" i="1"/>
  <c r="D47" i="1" s="1"/>
  <c r="E46" i="1"/>
  <c r="D46" i="1" s="1"/>
  <c r="E45" i="1"/>
  <c r="D45" i="1" s="1"/>
  <c r="E44" i="1"/>
  <c r="D44" i="1" s="1"/>
  <c r="E43" i="1"/>
  <c r="D43" i="1" s="1"/>
  <c r="E41" i="1"/>
  <c r="D41" i="1" s="1"/>
  <c r="E40" i="1"/>
  <c r="D40" i="1"/>
  <c r="E39" i="1"/>
  <c r="D39" i="1" s="1"/>
  <c r="E38" i="1"/>
  <c r="D38" i="1"/>
  <c r="E37" i="1"/>
  <c r="D37" i="1" s="1"/>
  <c r="E36" i="1"/>
  <c r="D36" i="1"/>
  <c r="AX35" i="1"/>
  <c r="AV35" i="1"/>
  <c r="AT35" i="1"/>
  <c r="AS35" i="1" s="1"/>
  <c r="AP35" i="1"/>
  <c r="AO35" i="1" s="1"/>
  <c r="AM35" i="1"/>
  <c r="AK35" i="1"/>
  <c r="AJ35" i="1" s="1"/>
  <c r="AI35" i="1"/>
  <c r="AD35" i="1"/>
  <c r="AC35" i="1" s="1"/>
  <c r="P35" i="1"/>
  <c r="O35" i="1" s="1"/>
  <c r="R35" i="1" s="1"/>
  <c r="G35" i="1"/>
  <c r="I35" i="1" s="1"/>
  <c r="AW35" i="1"/>
  <c r="U35" i="1"/>
  <c r="AB35" i="1" s="1"/>
  <c r="AW42" i="1"/>
  <c r="AU42" i="1"/>
  <c r="AU35" i="1"/>
  <c r="AS42" i="1"/>
  <c r="AO42" i="1"/>
  <c r="AL42" i="1"/>
  <c r="AN42" i="1" s="1"/>
  <c r="AL35" i="1"/>
  <c r="AN35" i="1" s="1"/>
  <c r="AJ42" i="1"/>
  <c r="AH42" i="1"/>
  <c r="AH35" i="1"/>
  <c r="AC42" i="1"/>
  <c r="U42" i="1"/>
  <c r="W42" i="1" s="1"/>
  <c r="S42" i="1"/>
  <c r="O42" i="1"/>
  <c r="Q42" i="1" s="1"/>
  <c r="H42" i="1"/>
  <c r="F42" i="1"/>
  <c r="F35" i="1"/>
  <c r="AX25" i="1"/>
  <c r="AW25" i="1" s="1"/>
  <c r="AX18" i="1"/>
  <c r="AW18" i="1" s="1"/>
  <c r="AX16" i="1"/>
  <c r="AX15" i="1"/>
  <c r="AX14" i="1"/>
  <c r="AW14" i="1" s="1"/>
  <c r="AX13" i="1"/>
  <c r="AW13" i="1" s="1"/>
  <c r="AX12" i="1"/>
  <c r="AX11" i="1"/>
  <c r="AW12" i="1"/>
  <c r="AW15" i="1"/>
  <c r="AW16" i="1"/>
  <c r="AW11" i="1"/>
  <c r="AQ12" i="1"/>
  <c r="AR12" i="1"/>
  <c r="AQ13" i="1"/>
  <c r="AR13" i="1"/>
  <c r="AQ14" i="1"/>
  <c r="AR14" i="1"/>
  <c r="AQ15" i="1"/>
  <c r="AR15" i="1"/>
  <c r="AQ19" i="1"/>
  <c r="AR19" i="1"/>
  <c r="AQ20" i="1"/>
  <c r="AR20" i="1"/>
  <c r="AQ21" i="1"/>
  <c r="AR21" i="1"/>
  <c r="AQ22" i="1"/>
  <c r="AR22" i="1"/>
  <c r="AQ23" i="1"/>
  <c r="AR23" i="1"/>
  <c r="AQ24" i="1"/>
  <c r="AR24" i="1"/>
  <c r="AQ25" i="1"/>
  <c r="AR25" i="1"/>
  <c r="AR11" i="1"/>
  <c r="AQ11" i="1"/>
  <c r="AN19" i="1"/>
  <c r="AM12" i="1"/>
  <c r="AL12" i="1" s="1"/>
  <c r="AN12" i="1" s="1"/>
  <c r="AM13" i="1"/>
  <c r="AL13" i="1" s="1"/>
  <c r="AN13" i="1" s="1"/>
  <c r="AM14" i="1"/>
  <c r="AL14" i="1" s="1"/>
  <c r="AN14" i="1" s="1"/>
  <c r="AM15" i="1"/>
  <c r="AM16" i="1"/>
  <c r="AL16" i="1" s="1"/>
  <c r="AN16" i="1" s="1"/>
  <c r="AM17" i="1"/>
  <c r="AM18" i="1"/>
  <c r="AL18" i="1" s="1"/>
  <c r="AN18" i="1" s="1"/>
  <c r="AM19" i="1"/>
  <c r="AM20" i="1"/>
  <c r="AL20" i="1" s="1"/>
  <c r="AN20" i="1" s="1"/>
  <c r="AM21" i="1"/>
  <c r="AL21" i="1" s="1"/>
  <c r="AN21" i="1" s="1"/>
  <c r="AM22" i="1"/>
  <c r="AL22" i="1" s="1"/>
  <c r="AN22" i="1" s="1"/>
  <c r="AM23" i="1"/>
  <c r="AM24" i="1"/>
  <c r="AL24" i="1" s="1"/>
  <c r="AN24" i="1" s="1"/>
  <c r="AM25" i="1"/>
  <c r="AM11" i="1"/>
  <c r="AL11" i="1" s="1"/>
  <c r="AN11" i="1" s="1"/>
  <c r="AL15" i="1"/>
  <c r="AN15" i="1" s="1"/>
  <c r="AL17" i="1"/>
  <c r="AN17" i="1" s="1"/>
  <c r="AL19" i="1"/>
  <c r="AL23" i="1"/>
  <c r="AN23" i="1" s="1"/>
  <c r="AL25" i="1"/>
  <c r="AN25" i="1" s="1"/>
  <c r="Y12" i="1"/>
  <c r="Z12" i="1"/>
  <c r="W15" i="1"/>
  <c r="X15" i="1"/>
  <c r="AA15" i="1"/>
  <c r="AB15" i="1"/>
  <c r="Y16" i="1"/>
  <c r="Z16" i="1"/>
  <c r="W19" i="1"/>
  <c r="X19" i="1"/>
  <c r="AB19" i="1"/>
  <c r="W20" i="1"/>
  <c r="AA20" i="1"/>
  <c r="AB20" i="1"/>
  <c r="W23" i="1"/>
  <c r="Y23" i="1"/>
  <c r="AB23" i="1"/>
  <c r="W24" i="1"/>
  <c r="AA24" i="1"/>
  <c r="AB24" i="1"/>
  <c r="AK11" i="1"/>
  <c r="U12" i="1"/>
  <c r="W12" i="1" s="1"/>
  <c r="U13" i="1"/>
  <c r="W13" i="1" s="1"/>
  <c r="U14" i="1"/>
  <c r="Y14" i="1" s="1"/>
  <c r="U15" i="1"/>
  <c r="Y15" i="1" s="1"/>
  <c r="U16" i="1"/>
  <c r="W16" i="1" s="1"/>
  <c r="U17" i="1"/>
  <c r="W17" i="1" s="1"/>
  <c r="U18" i="1"/>
  <c r="Y18" i="1" s="1"/>
  <c r="U19" i="1"/>
  <c r="Z19" i="1" s="1"/>
  <c r="U20" i="1"/>
  <c r="X20" i="1" s="1"/>
  <c r="U21" i="1"/>
  <c r="Z21" i="1" s="1"/>
  <c r="U22" i="1"/>
  <c r="Y22" i="1" s="1"/>
  <c r="U23" i="1"/>
  <c r="Z23" i="1" s="1"/>
  <c r="U24" i="1"/>
  <c r="Y24" i="1" s="1"/>
  <c r="U25" i="1"/>
  <c r="Y25" i="1" s="1"/>
  <c r="U11" i="1"/>
  <c r="V11" i="1" s="1"/>
  <c r="Q12" i="1"/>
  <c r="R12" i="1"/>
  <c r="Q13" i="1"/>
  <c r="R13" i="1"/>
  <c r="Q14" i="1"/>
  <c r="R14" i="1"/>
  <c r="Q15" i="1"/>
  <c r="R15" i="1"/>
  <c r="Q19" i="1"/>
  <c r="R19" i="1"/>
  <c r="Q20" i="1"/>
  <c r="R20" i="1"/>
  <c r="Q21" i="1"/>
  <c r="R21" i="1"/>
  <c r="Q22" i="1"/>
  <c r="R22" i="1"/>
  <c r="Q23" i="1"/>
  <c r="R23" i="1"/>
  <c r="Q24" i="1"/>
  <c r="R24" i="1"/>
  <c r="Q25" i="1"/>
  <c r="R25" i="1"/>
  <c r="R11" i="1"/>
  <c r="Q11" i="1"/>
  <c r="H12" i="1"/>
  <c r="I12" i="1" s="1"/>
  <c r="H13" i="1"/>
  <c r="I13" i="1" s="1"/>
  <c r="H14" i="1"/>
  <c r="I14" i="1" s="1"/>
  <c r="H15" i="1"/>
  <c r="H16" i="1"/>
  <c r="I16" i="1" s="1"/>
  <c r="H17" i="1"/>
  <c r="H18" i="1"/>
  <c r="I18" i="1" s="1"/>
  <c r="H19" i="1"/>
  <c r="H20" i="1"/>
  <c r="I20" i="1" s="1"/>
  <c r="H21" i="1"/>
  <c r="I21" i="1" s="1"/>
  <c r="H22" i="1"/>
  <c r="I22" i="1" s="1"/>
  <c r="H23" i="1"/>
  <c r="H24" i="1"/>
  <c r="I24" i="1" s="1"/>
  <c r="H25" i="1"/>
  <c r="H11" i="1"/>
  <c r="I11" i="1" s="1"/>
  <c r="AX24" i="1"/>
  <c r="AX23" i="1"/>
  <c r="AX22" i="1"/>
  <c r="AX21" i="1"/>
  <c r="AX20" i="1"/>
  <c r="AX19" i="1"/>
  <c r="AX17" i="1"/>
  <c r="AV25" i="1"/>
  <c r="AV24" i="1"/>
  <c r="AV23" i="1"/>
  <c r="AV22" i="1"/>
  <c r="AV21" i="1"/>
  <c r="AV20" i="1"/>
  <c r="AV19" i="1"/>
  <c r="AV18" i="1"/>
  <c r="AV17" i="1"/>
  <c r="AV16" i="1"/>
  <c r="AV15" i="1"/>
  <c r="AV14" i="1"/>
  <c r="AV13" i="1"/>
  <c r="AV12" i="1"/>
  <c r="AV11" i="1"/>
  <c r="AT24" i="1"/>
  <c r="AT23" i="1"/>
  <c r="AT22" i="1"/>
  <c r="AT21" i="1"/>
  <c r="AT20" i="1"/>
  <c r="AT19" i="1"/>
  <c r="AT18" i="1"/>
  <c r="AT17" i="1"/>
  <c r="AT16" i="1"/>
  <c r="AT15" i="1"/>
  <c r="AT14" i="1"/>
  <c r="AT13" i="1"/>
  <c r="AT12" i="1"/>
  <c r="AT11" i="1"/>
  <c r="AS25" i="1" s="1"/>
  <c r="AT25" i="1" s="1"/>
  <c r="AP25" i="1"/>
  <c r="AP24" i="1"/>
  <c r="AP23" i="1"/>
  <c r="AP22" i="1"/>
  <c r="AP21" i="1"/>
  <c r="AP20" i="1"/>
  <c r="AP19" i="1"/>
  <c r="AP15" i="1"/>
  <c r="AP14" i="1"/>
  <c r="AP13" i="1"/>
  <c r="AP12" i="1"/>
  <c r="AP11" i="1"/>
  <c r="AK25" i="1"/>
  <c r="AK24" i="1"/>
  <c r="AK23" i="1"/>
  <c r="AK22" i="1"/>
  <c r="AK21" i="1"/>
  <c r="AK20" i="1"/>
  <c r="AK19" i="1"/>
  <c r="AK18" i="1"/>
  <c r="AK17" i="1"/>
  <c r="AK16" i="1"/>
  <c r="AK15" i="1"/>
  <c r="AK14" i="1"/>
  <c r="AK13" i="1"/>
  <c r="AK12" i="1"/>
  <c r="AI25" i="1"/>
  <c r="AI24" i="1"/>
  <c r="AI23" i="1"/>
  <c r="AI22" i="1"/>
  <c r="AI21" i="1"/>
  <c r="AI20" i="1"/>
  <c r="AI19" i="1"/>
  <c r="AI18" i="1"/>
  <c r="AI17" i="1"/>
  <c r="AI16" i="1"/>
  <c r="AI15" i="1"/>
  <c r="AI14" i="1"/>
  <c r="AI13" i="1"/>
  <c r="AI12" i="1"/>
  <c r="AI11" i="1"/>
  <c r="AD25" i="1"/>
  <c r="AD24" i="1"/>
  <c r="AD23" i="1"/>
  <c r="AD22" i="1"/>
  <c r="AD21" i="1"/>
  <c r="AD20" i="1"/>
  <c r="AD19" i="1"/>
  <c r="AD15" i="1"/>
  <c r="AD14" i="1"/>
  <c r="AD13" i="1"/>
  <c r="AD12" i="1"/>
  <c r="AD11" i="1"/>
  <c r="AC17" i="1" s="1"/>
  <c r="AD17" i="1" s="1"/>
  <c r="V25" i="1"/>
  <c r="V24" i="1"/>
  <c r="V23" i="1"/>
  <c r="V22" i="1"/>
  <c r="V21" i="1"/>
  <c r="V20" i="1"/>
  <c r="V19" i="1"/>
  <c r="V18" i="1"/>
  <c r="V17" i="1"/>
  <c r="V16" i="1"/>
  <c r="V15" i="1"/>
  <c r="V14" i="1"/>
  <c r="V13" i="1"/>
  <c r="V12" i="1"/>
  <c r="T25" i="1"/>
  <c r="T24" i="1"/>
  <c r="T23" i="1"/>
  <c r="T22" i="1"/>
  <c r="T21" i="1"/>
  <c r="T20" i="1"/>
  <c r="T19" i="1"/>
  <c r="T18" i="1"/>
  <c r="T17" i="1"/>
  <c r="T16" i="1"/>
  <c r="T15" i="1"/>
  <c r="T14" i="1"/>
  <c r="T13" i="1"/>
  <c r="T12" i="1"/>
  <c r="T11" i="1"/>
  <c r="P25" i="1"/>
  <c r="P24" i="1"/>
  <c r="P23" i="1"/>
  <c r="P22" i="1"/>
  <c r="P21" i="1"/>
  <c r="P20" i="1"/>
  <c r="P19" i="1"/>
  <c r="P15" i="1"/>
  <c r="P14" i="1"/>
  <c r="P13" i="1"/>
  <c r="P12" i="1"/>
  <c r="P11" i="1"/>
  <c r="O16" i="1" s="1"/>
  <c r="I25" i="1"/>
  <c r="I23" i="1"/>
  <c r="I19" i="1"/>
  <c r="I17" i="1"/>
  <c r="I15" i="1"/>
  <c r="G12" i="1"/>
  <c r="G13" i="1"/>
  <c r="G14" i="1"/>
  <c r="G15" i="1"/>
  <c r="G16" i="1"/>
  <c r="G17" i="1"/>
  <c r="G18" i="1"/>
  <c r="G19" i="1"/>
  <c r="G20" i="1"/>
  <c r="G21" i="1"/>
  <c r="G22" i="1"/>
  <c r="G23" i="1"/>
  <c r="G24" i="1"/>
  <c r="G25" i="1"/>
  <c r="G11" i="1"/>
  <c r="AO18" i="1"/>
  <c r="AP18" i="1" s="1"/>
  <c r="AO17" i="1"/>
  <c r="AP17" i="1" s="1"/>
  <c r="AO16" i="1"/>
  <c r="AP16" i="1" s="1"/>
  <c r="AC18" i="1"/>
  <c r="AD18" i="1" s="1"/>
  <c r="AC16" i="1"/>
  <c r="AD16" i="1" s="1"/>
  <c r="O18" i="1"/>
  <c r="P18" i="1" s="1"/>
  <c r="O17" i="1"/>
  <c r="P17" i="1" s="1"/>
  <c r="E51" i="1"/>
  <c r="D51" i="1" s="1"/>
  <c r="E50" i="1"/>
  <c r="D50" i="1" s="1"/>
  <c r="E35" i="1"/>
  <c r="E12" i="1"/>
  <c r="E13" i="1"/>
  <c r="E14" i="1"/>
  <c r="E15" i="1"/>
  <c r="E16" i="1"/>
  <c r="E17" i="1"/>
  <c r="E18" i="1"/>
  <c r="E19" i="1"/>
  <c r="E20" i="1"/>
  <c r="E21" i="1"/>
  <c r="E22" i="1"/>
  <c r="E23" i="1"/>
  <c r="E24" i="1"/>
  <c r="E25" i="1"/>
  <c r="E11" i="1"/>
  <c r="P16" i="1" l="1"/>
  <c r="Q16" i="1"/>
  <c r="R16" i="1"/>
  <c r="AR35" i="1"/>
  <c r="AQ35" i="1"/>
  <c r="R18" i="1"/>
  <c r="AA11" i="1"/>
  <c r="AB25" i="1"/>
  <c r="X25" i="1"/>
  <c r="Z24" i="1"/>
  <c r="AA23" i="1"/>
  <c r="AB22" i="1"/>
  <c r="W22" i="1"/>
  <c r="X21" i="1"/>
  <c r="Z20" i="1"/>
  <c r="AA19" i="1"/>
  <c r="AB18" i="1"/>
  <c r="X18" i="1"/>
  <c r="Z17" i="1"/>
  <c r="AB16" i="1"/>
  <c r="X16" i="1"/>
  <c r="Z15" i="1"/>
  <c r="AB14" i="1"/>
  <c r="X14" i="1"/>
  <c r="Z13" i="1"/>
  <c r="AB12" i="1"/>
  <c r="X12" i="1"/>
  <c r="AR17" i="1"/>
  <c r="Q18" i="1"/>
  <c r="W11" i="1"/>
  <c r="Z11" i="1"/>
  <c r="AA25" i="1"/>
  <c r="W25" i="1"/>
  <c r="AA22" i="1"/>
  <c r="AB21" i="1"/>
  <c r="W21" i="1"/>
  <c r="AA18" i="1"/>
  <c r="W18" i="1"/>
  <c r="Y17" i="1"/>
  <c r="AA16" i="1"/>
  <c r="AA14" i="1"/>
  <c r="W14" i="1"/>
  <c r="Y13" i="1"/>
  <c r="AA12" i="1"/>
  <c r="AQ17" i="1"/>
  <c r="AQ42" i="1"/>
  <c r="AR42" i="1"/>
  <c r="R17" i="1"/>
  <c r="Y11" i="1"/>
  <c r="Z25" i="1"/>
  <c r="Z22" i="1"/>
  <c r="AA21" i="1"/>
  <c r="Z18" i="1"/>
  <c r="AB17" i="1"/>
  <c r="X17" i="1"/>
  <c r="Z14" i="1"/>
  <c r="AB13" i="1"/>
  <c r="X13" i="1"/>
  <c r="AR18" i="1"/>
  <c r="AR16" i="1"/>
  <c r="Q17" i="1"/>
  <c r="AB11" i="1"/>
  <c r="X11" i="1"/>
  <c r="AA17" i="1"/>
  <c r="AA13" i="1"/>
  <c r="AQ18" i="1"/>
  <c r="AQ16" i="1"/>
  <c r="K51" i="1"/>
  <c r="N51" i="1"/>
  <c r="J51" i="1"/>
  <c r="M51" i="1"/>
  <c r="L51" i="1"/>
  <c r="H51" i="1"/>
  <c r="AA50" i="1"/>
  <c r="W50" i="1"/>
  <c r="AB50" i="1"/>
  <c r="Z50" i="1"/>
  <c r="Y50" i="1"/>
  <c r="X50" i="1"/>
  <c r="K43" i="1"/>
  <c r="N43" i="1"/>
  <c r="J43" i="1"/>
  <c r="M43" i="1"/>
  <c r="H43" i="1"/>
  <c r="L43" i="1"/>
  <c r="Y46" i="1"/>
  <c r="AB46" i="1"/>
  <c r="X46" i="1"/>
  <c r="AA46" i="1"/>
  <c r="W46" i="1"/>
  <c r="Z46" i="1"/>
  <c r="K49" i="1"/>
  <c r="N49" i="1"/>
  <c r="J49" i="1"/>
  <c r="M49" i="1"/>
  <c r="L49" i="1"/>
  <c r="H49" i="1"/>
  <c r="K47" i="1"/>
  <c r="N47" i="1"/>
  <c r="J47" i="1"/>
  <c r="M47" i="1"/>
  <c r="L47" i="1"/>
  <c r="H47" i="1"/>
  <c r="K45" i="1"/>
  <c r="N45" i="1"/>
  <c r="J45" i="1"/>
  <c r="M45" i="1"/>
  <c r="H45" i="1"/>
  <c r="L45" i="1"/>
  <c r="Y48" i="1"/>
  <c r="AB48" i="1"/>
  <c r="X48" i="1"/>
  <c r="AA48" i="1"/>
  <c r="W48" i="1"/>
  <c r="Z48" i="1"/>
  <c r="Z38" i="1"/>
  <c r="W38" i="1"/>
  <c r="AA38" i="1"/>
  <c r="X38" i="1"/>
  <c r="AB38" i="1"/>
  <c r="Y38" i="1"/>
  <c r="W40" i="1"/>
  <c r="AA40" i="1"/>
  <c r="AB40" i="1"/>
  <c r="X40" i="1"/>
  <c r="Y40" i="1"/>
  <c r="Z40" i="1"/>
  <c r="Z42" i="1"/>
  <c r="Y42" i="1"/>
  <c r="AB42" i="1"/>
  <c r="X42" i="1"/>
  <c r="AA42" i="1"/>
  <c r="R42" i="1"/>
  <c r="Y35" i="1"/>
  <c r="Z35" i="1"/>
  <c r="W35" i="1"/>
  <c r="AA35" i="1"/>
  <c r="X35" i="1"/>
  <c r="H35" i="1"/>
  <c r="Q35" i="1"/>
  <c r="AV31" i="1" l="1"/>
  <c r="T31" i="1"/>
  <c r="R31" i="1"/>
  <c r="Q31" i="1"/>
  <c r="P31" i="1"/>
  <c r="AV30" i="1"/>
  <c r="T30" i="1"/>
  <c r="R30" i="1"/>
  <c r="Q30" i="1"/>
  <c r="P30" i="1"/>
  <c r="R29" i="1"/>
  <c r="Q29" i="1"/>
  <c r="R28" i="1"/>
  <c r="Q28" i="1"/>
  <c r="R27" i="1"/>
  <c r="Q27" i="1"/>
  <c r="R26" i="1"/>
  <c r="Q26" i="1"/>
  <c r="G9" i="2" l="1"/>
  <c r="G11" i="2" s="1"/>
  <c r="G5" i="2"/>
  <c r="AG35" i="1" l="1"/>
  <c r="AE35" i="1"/>
  <c r="AF35" i="1"/>
  <c r="N35" i="1"/>
  <c r="M35" i="1"/>
  <c r="L35" i="1"/>
  <c r="K35" i="1"/>
  <c r="J35" i="1"/>
  <c r="D35" i="1"/>
  <c r="J42" i="1" l="1"/>
  <c r="K42" i="1"/>
  <c r="L42" i="1"/>
  <c r="M42" i="1"/>
  <c r="N42" i="1"/>
  <c r="J12" i="1"/>
  <c r="M13" i="1"/>
  <c r="L14" i="1"/>
  <c r="L15" i="1"/>
  <c r="L16" i="1"/>
  <c r="M17" i="1"/>
  <c r="L18" i="1"/>
  <c r="M19" i="1"/>
  <c r="L20" i="1"/>
  <c r="M21" i="1"/>
  <c r="M22" i="1"/>
  <c r="L23" i="1"/>
  <c r="M24" i="1"/>
  <c r="L25" i="1"/>
  <c r="J11" i="1"/>
  <c r="K25" i="1" l="1"/>
  <c r="N25" i="1"/>
  <c r="J25" i="1"/>
  <c r="M25" i="1"/>
  <c r="L24" i="1"/>
  <c r="K24" i="1"/>
  <c r="N24" i="1"/>
  <c r="J24" i="1"/>
  <c r="K23" i="1"/>
  <c r="N23" i="1"/>
  <c r="J23" i="1"/>
  <c r="M23" i="1"/>
  <c r="L22" i="1"/>
  <c r="K22" i="1"/>
  <c r="N22" i="1"/>
  <c r="J22" i="1"/>
  <c r="L21" i="1"/>
  <c r="K21" i="1"/>
  <c r="N21" i="1"/>
  <c r="J21" i="1"/>
  <c r="K20" i="1"/>
  <c r="N20" i="1"/>
  <c r="J20" i="1"/>
  <c r="M20" i="1"/>
  <c r="L19" i="1"/>
  <c r="K19" i="1"/>
  <c r="N19" i="1"/>
  <c r="J19" i="1"/>
  <c r="K18" i="1"/>
  <c r="N18" i="1"/>
  <c r="J18" i="1"/>
  <c r="M18" i="1"/>
  <c r="L17" i="1"/>
  <c r="K17" i="1"/>
  <c r="N17" i="1"/>
  <c r="J17" i="1"/>
  <c r="K16" i="1"/>
  <c r="N16" i="1"/>
  <c r="J16" i="1"/>
  <c r="M16" i="1"/>
  <c r="K15" i="1"/>
  <c r="N15" i="1"/>
  <c r="J15" i="1"/>
  <c r="M15" i="1"/>
  <c r="K14" i="1"/>
  <c r="N14" i="1"/>
  <c r="J14" i="1"/>
  <c r="M14" i="1"/>
  <c r="K13" i="1"/>
  <c r="L13" i="1"/>
  <c r="N13" i="1"/>
  <c r="J13" i="1"/>
  <c r="K12" i="1"/>
  <c r="M12" i="1"/>
  <c r="L12" i="1"/>
  <c r="N12" i="1"/>
  <c r="M11" i="1"/>
  <c r="L11" i="1"/>
  <c r="K11" i="1"/>
  <c r="N11" i="1"/>
  <c r="AF42" i="1" l="1"/>
  <c r="AF11" i="1"/>
  <c r="AF12" i="1"/>
  <c r="AF13" i="1"/>
  <c r="AF14" i="1"/>
  <c r="AF15" i="1"/>
  <c r="AF16" i="1"/>
  <c r="AF17" i="1"/>
  <c r="AF18" i="1"/>
  <c r="AF19" i="1"/>
  <c r="AF20" i="1"/>
  <c r="AF21" i="1"/>
  <c r="AF22" i="1"/>
  <c r="AF23" i="1"/>
  <c r="AF24" i="1"/>
  <c r="AF25" i="1"/>
  <c r="AE23" i="1" l="1"/>
  <c r="AG23" i="1"/>
  <c r="AE22" i="1"/>
  <c r="AG22" i="1"/>
  <c r="AE20" i="1"/>
  <c r="AG20" i="1"/>
  <c r="AE19" i="1"/>
  <c r="AG19" i="1"/>
  <c r="AE24" i="1"/>
  <c r="AG24" i="1"/>
  <c r="AE18" i="1"/>
  <c r="AG18" i="1"/>
  <c r="AE16" i="1"/>
  <c r="AG16" i="1"/>
  <c r="AG21" i="1"/>
  <c r="AE21" i="1"/>
  <c r="AE25" i="1"/>
  <c r="AG25" i="1"/>
  <c r="AG17" i="1"/>
  <c r="AE17" i="1"/>
  <c r="AE42" i="1"/>
  <c r="AG42" i="1"/>
  <c r="AE12" i="1"/>
  <c r="AG12" i="1"/>
  <c r="AE13" i="1"/>
  <c r="AG13" i="1"/>
  <c r="AE14" i="1"/>
  <c r="AG14" i="1"/>
  <c r="AE15" i="1"/>
  <c r="AG15" i="1"/>
  <c r="AG11" i="1"/>
  <c r="AE11" i="1"/>
  <c r="D24" i="1"/>
  <c r="D22" i="1"/>
  <c r="D20" i="1"/>
  <c r="D19" i="1"/>
  <c r="D18" i="1"/>
  <c r="D17" i="1"/>
  <c r="D16" i="1"/>
  <c r="D14" i="1"/>
  <c r="D13" i="1"/>
  <c r="D12" i="1"/>
  <c r="D11" i="1"/>
  <c r="D15" i="1"/>
  <c r="D21" i="1"/>
  <c r="D23" i="1"/>
  <c r="D25" i="1"/>
  <c r="D42" i="1" l="1"/>
</calcChain>
</file>

<file path=xl/sharedStrings.xml><?xml version="1.0" encoding="utf-8"?>
<sst xmlns="http://schemas.openxmlformats.org/spreadsheetml/2006/main" count="271" uniqueCount="174">
  <si>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</si>
  <si>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</si>
  <si>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</si>
  <si>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</si>
  <si>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</si>
  <si>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</si>
  <si>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</si>
  <si>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</si>
  <si>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</si>
  <si>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</si>
  <si>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</si>
  <si>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</si>
  <si>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</si>
  <si>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</si>
  <si>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</si>
  <si>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</si>
  <si>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</si>
  <si>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</si>
  <si>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</si>
  <si>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</si>
  <si>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</si>
  <si>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</si>
  <si>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</si>
  <si>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0173</t>
  </si>
  <si>
    <t>Hospital Consultation</t>
  </si>
  <si>
    <t>0174</t>
  </si>
  <si>
    <t>0175</t>
  </si>
  <si>
    <t>0190</t>
  </si>
  <si>
    <t>Consultation</t>
  </si>
  <si>
    <t>0191</t>
  </si>
  <si>
    <t>0192</t>
  </si>
  <si>
    <t>0199</t>
  </si>
  <si>
    <t>Chronic Medicine Forms</t>
  </si>
  <si>
    <t>1235*</t>
  </si>
  <si>
    <t>3622*</t>
  </si>
  <si>
    <t>3627*</t>
  </si>
  <si>
    <t>Disclaimer:</t>
  </si>
  <si>
    <t>See the Notes below for All Tariffs</t>
  </si>
  <si>
    <t>Oesophageal motility (6 Channel + pneumograph + pH pull-through)</t>
  </si>
  <si>
    <t>Total colonoscopy: With hospital equipment (including biopsy)</t>
  </si>
  <si>
    <t>Endoscopic Retrograde Cholangiopancreatography (ERCP): Endoscopy + catheterisation of pancreas duct or choledochus</t>
  </si>
  <si>
    <t>Cardiac examination: 2 Dimensional</t>
  </si>
  <si>
    <t>Ultrasound examination includes whole abdomen and pelvic organs, where pelvic organs are clinically indicated (including liver, gall bladder, spleen, pancreas, abdominal vascular anatomy, para-aortic area, renal tract, pelvic organs)</t>
  </si>
  <si>
    <t>Note:</t>
  </si>
  <si>
    <t>Multi-stage treadmill test</t>
  </si>
  <si>
    <t>Upper gastro-intestinal endoscopy: Hospital equipment</t>
  </si>
  <si>
    <t>Gastrointestinal tract imaging, intraluminal (e.g. video capsule endoscopy): Hire fee (item 0201 applicable for video capsule - disposable single patient use) (Please note: All patients should have had a normal gastroscopy and colonoscopy)</t>
  </si>
  <si>
    <t>Plus removal of polyps: ADD to colonoscopy (Item 1653)</t>
  </si>
  <si>
    <t>Flexible sigmoidoscopy (including rectum and anus): Hospital equipment.</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</si>
  <si>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</si>
  <si>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</si>
  <si>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</si>
  <si>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</si>
  <si>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</si>
  <si>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</si>
  <si>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</si>
  <si>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</si>
  <si>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</si>
  <si>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</si>
  <si>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</si>
  <si>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 xml:space="preserve">6. Payment Arrangement Rates have NOT been split between In-Hospital &amp; Out-Hospital.  Use as appropriate.  </t>
  </si>
  <si>
    <t>CAS18</t>
  </si>
  <si>
    <t>n/a</t>
  </si>
  <si>
    <t>HDM1</t>
  </si>
  <si>
    <t>COMPARATIVE TARIFFS</t>
  </si>
  <si>
    <t>1204</t>
  </si>
  <si>
    <t>Intensive care: Category 1 (High Care)</t>
  </si>
  <si>
    <t>1205</t>
  </si>
  <si>
    <t>Intensive care: Category 2 (ICU): Cases requiring active system support  First day</t>
  </si>
  <si>
    <t>1206</t>
  </si>
  <si>
    <t>Intensive care: Category 2 (ICU): Cases requiring active system support Subsequent days, per day</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</si>
  <si>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</si>
  <si>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</si>
  <si>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1208</t>
  </si>
  <si>
    <t>Intensive care: Category 3 (ICU): Cases with multiple organ failure or Category 2 patients which may require multidisciplinary intervention: First day (primary practitioner)</t>
  </si>
  <si>
    <t>1209</t>
  </si>
  <si>
    <t>Intensive care: Category 3 (ICU): Cases with multiple organ failure or Category 2 patients which may require multidisciplinary intervention: First day (per involved practitioner)</t>
  </si>
  <si>
    <t>1210</t>
  </si>
  <si>
    <t>Intensive care: Category 3 (ICU): Cases with multiple organ failure or Category 2 patients which may require multidisciplinary intervention: Subsequent days (per involved practitioner)</t>
  </si>
  <si>
    <t>HEALTHMAN GASTROENTEROLOGY COSTING GUIDE 2017</t>
  </si>
  <si>
    <t>99238</t>
  </si>
  <si>
    <t>Hospital discharge day Management; 30 Minutes or Less</t>
  </si>
  <si>
    <t>99239</t>
  </si>
  <si>
    <t>Hospital discharge day Management; more than 30 Minutes</t>
  </si>
  <si>
    <t>HealthMan</t>
  </si>
  <si>
    <t>BankMed</t>
  </si>
  <si>
    <t>Bonitas</t>
  </si>
  <si>
    <t>Discovery</t>
  </si>
  <si>
    <t>FedHealth</t>
  </si>
  <si>
    <t>GEMS</t>
  </si>
  <si>
    <t>KeyHealth</t>
  </si>
  <si>
    <t>POLMED</t>
  </si>
  <si>
    <t>Other</t>
  </si>
  <si>
    <t>Private 
Tariff</t>
  </si>
  <si>
    <t>RCF</t>
  </si>
  <si>
    <t>Non-Network
Base Rate</t>
  </si>
  <si>
    <t>Non-Network
RCF</t>
  </si>
  <si>
    <t xml:space="preserve">            Network Base Rate</t>
  </si>
  <si>
    <t xml:space="preserve">            Network
RCF</t>
  </si>
  <si>
    <t>Entry Plan Network</t>
  </si>
  <si>
    <t>Traditional &amp; Comprehensive 
Network 
(IH)</t>
  </si>
  <si>
    <t>Traditional &amp; Comprehensive 
Network 
(OH)</t>
  </si>
  <si>
    <t>Plus
Network 
(IH)</t>
  </si>
  <si>
    <t>Plus
Network 
(OH)</t>
  </si>
  <si>
    <t>Base
Rate</t>
  </si>
  <si>
    <t>DPA</t>
  </si>
  <si>
    <t xml:space="preserve">            Non-Network
Base Rate</t>
  </si>
  <si>
    <t xml:space="preserve">            Non-Network
RCF</t>
  </si>
  <si>
    <t>KeyCare</t>
  </si>
  <si>
    <t>Prem A 
(IH)</t>
  </si>
  <si>
    <t>Prem A 
(OH)</t>
  </si>
  <si>
    <t>Prem B</t>
  </si>
  <si>
    <t>Classic Rate</t>
  </si>
  <si>
    <t>Exec Rate</t>
  </si>
  <si>
    <t>Base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</si>
  <si>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</si>
  <si>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</si>
  <si>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</si>
  <si>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</si>
  <si>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</si>
  <si>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</si>
  <si>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</si>
  <si>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</si>
  <si>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</si>
  <si>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</si>
  <si>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</si>
  <si>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t>0215</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</si>
  <si>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</si>
  <si>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</si>
  <si>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</si>
  <si>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</si>
  <si>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</si>
  <si>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</si>
  <si>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</si>
  <si>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</si>
  <si>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</si>
  <si>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</si>
  <si>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</si>
  <si>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</si>
  <si>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</si>
  <si>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</si>
  <si>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</si>
  <si>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</si>
  <si>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</si>
  <si>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Discovery - GP Network</t>
  </si>
  <si>
    <t>GEMS (non) - GP</t>
  </si>
  <si>
    <t>GEMS (non) - Paeds</t>
  </si>
  <si>
    <t>GEMS (non) - Gyn</t>
  </si>
  <si>
    <t>GEMS (non)
- 17 
-18
- 19
- 20
- 21
- 31 (assumed Rate)</t>
  </si>
  <si>
    <t>GEMS (Con) - GP</t>
  </si>
  <si>
    <t>GEMS (Con) - Paeds</t>
  </si>
  <si>
    <t>GEMS (Con) - Gyn</t>
  </si>
  <si>
    <t>GEMS (Con)
- 17 
-18
- 19
- 20
- 21
- 31</t>
  </si>
  <si>
    <t>Polmed</t>
  </si>
  <si>
    <t>Bestmed</t>
  </si>
  <si>
    <t>Medihelp</t>
  </si>
  <si>
    <t>ProfMed</t>
  </si>
  <si>
    <t>HealthMan - Specialists</t>
  </si>
  <si>
    <t>HealthMan - Psychiatry</t>
  </si>
  <si>
    <t>HealthMan - GP</t>
  </si>
  <si>
    <r>
      <t xml:space="preserve">Casualty Evaluation Code 
</t>
    </r>
    <r>
      <rPr>
        <i/>
        <sz val="10"/>
        <color theme="5" tint="-0.249977111117893"/>
        <rFont val="Calibri"/>
        <family val="2"/>
        <scheme val="minor"/>
      </rPr>
      <t>(Executive &amp; Classic Plans)</t>
    </r>
  </si>
  <si>
    <r>
      <t xml:space="preserve">Casualty Evaluation Code 
</t>
    </r>
    <r>
      <rPr>
        <i/>
        <sz val="10"/>
        <color theme="5" tint="-0.249977111117893"/>
        <rFont val="Calibri"/>
        <family val="2"/>
        <scheme val="minor"/>
      </rPr>
      <t>(Excl. Executive &amp; Classic Plans)</t>
    </r>
  </si>
  <si>
    <r>
      <t xml:space="preserve">Hospital Discharge Management Code (instead of 0109)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</si>
  <si>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(Excl. Executive &amp; Classic Plans)</t>
    </r>
  </si>
  <si>
    <t xml:space="preserve">1. Codes, Descriptors and Unit Values have been extracted from the SAMA Electronic Medical Doctors Coding Manual (eMDCM) previously known as the SAMA Doctors Billing Manual (DBM).  </t>
  </si>
  <si>
    <t xml:space="preserve">
    Please note that many of the descriptors are shortened versions.  For the full descriptors please refer to the 2017 SAMA eMDCM.</t>
  </si>
  <si>
    <t>4. The HealthMan Rate increased by 7.5%</t>
  </si>
  <si>
    <t>5.1 The BankMed Non-Network base rate for consultations increased by 3% and the Network Base Rate by 6% for 2017</t>
  </si>
  <si>
    <t>5.2 The Discovery Network base rate for consultations is 5.5% above the Non-Network Rate (which is equal to the 2016 rate)</t>
  </si>
  <si>
    <t>5.3 The Discovery Classic DPA OH consult base rate, above which you can balance bill the patient, had a 0% increase</t>
  </si>
  <si>
    <t>7. The Healthman tariff for codes that relate to equipment have been retained at Profmed rate*</t>
  </si>
  <si>
    <t>9. All Fees marked in "Green" have not been published by the particular Scheme, the tariffs were calculated based on the relvant RCF, e.g. Consulting RCF (please refer to the Disclaimer)</t>
  </si>
  <si>
    <t>10. Applicable to Dicovery Physician Quality Network Project Participants (only)</t>
  </si>
  <si>
    <t>11. Applicable to Medihelp Project Participants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</si>
</sst>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_ * #,##0.000_ ;_ * \-#,##0.000_ ;_ * &quot;-&quot;??_ ;_ @_ "/>
    <numFmt numFmtId="166" formatCode="0.000"/>
    <numFmt numFmtId="167" formatCode="_ * #,##0_ ;_ * \-#,##0_ ;_ * &quot;-&quot;??_ ;_ @_ "/>
    <numFmt numFmtId="168" formatCode="_ * #,##0.0_ ;_ * \-#,##0.0_ ;_ * &quot;-&quot;??_ ;_ @_ "/>
  </numFmts>
  <fonts count="34"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theme="5"/>
      <name val="Calibri"/>
      <family val="2"/>
      <scheme val="minor"/>
    </font>
    <font>
      <sz val="10"/>
      <color theme="5"/>
      <name val="Calibri"/>
      <family val="2"/>
      <scheme val="minor"/>
    </font>
    <font>
      <b/>
      <sz val="11"/>
      <color theme="1"/>
      <name val="Calibri"/>
      <family val="2"/>
      <scheme val="minor"/>
    </font>
    <font>
      <b/>
      <sz val="10"/>
      <color rgb="FFC00000"/>
      <name val="Calibri"/>
      <family val="2"/>
      <scheme val="minor"/>
    </font>
    <font>
      <sz val="10"/>
      <color rgb="FFC00000"/>
      <name val="Calibri"/>
      <family val="2"/>
      <scheme val="minor"/>
    </font>
    <font>
      <i/>
      <u/>
      <sz val="10"/>
      <name val="Calibri"/>
      <family val="2"/>
      <scheme val="minor"/>
    </font>
    <font>
      <sz val="11"/>
      <name val="Calibri"/>
      <family val="2"/>
      <scheme val="minor"/>
    </font>
    <font>
      <b/>
      <sz val="11"/>
      <color theme="5" tint="-0.249977111117893"/>
      <name val="Calibri"/>
      <family val="2"/>
      <scheme val="minor"/>
    </font>
    <font>
      <b/>
      <sz val="10"/>
      <color theme="5" tint="-0.249977111117893"/>
      <name val="Calibri"/>
      <family val="2"/>
      <scheme val="minor"/>
    </font>
    <font>
      <i/>
      <sz val="10"/>
      <color theme="5" tint="-0.249977111117893"/>
      <name val="Calibri"/>
      <family val="2"/>
      <scheme val="minor"/>
    </font>
    <font>
      <b/>
      <i/>
      <sz val="10"/>
      <color rgb="FF00B050"/>
      <name val="Calibri"/>
      <family val="2"/>
      <scheme val="minor"/>
    </font>
    <font>
      <b/>
      <i/>
      <sz val="10"/>
      <color theme="5" tint="-0.249977111117893"/>
      <name val="Calibri"/>
      <family val="2"/>
      <scheme val="minor"/>
    </font>
    <font>
      <sz val="10"/>
      <color theme="5" tint="-0.249977111117893"/>
      <name val="Calibri"/>
      <family val="2"/>
      <scheme val="minor"/>
    </font>
    <font>
      <b/>
      <i/>
      <sz val="10"/>
      <color rgb="FFC00000"/>
      <name val="Calibri"/>
      <family val="2"/>
      <scheme val="minor"/>
    </font>
    <font>
      <b/>
      <sz val="10"/>
      <color rgb="FF00B05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60">
    <xf numFmtId="0" fontId="0" fillId="0" borderId="0" xfId="0"/>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9" xfId="0" applyFont="1" applyFill="1" applyBorder="1" applyAlignment="1" applyProtection="1">
      <protection hidden="1"/>
    </xf>
    <xf numFmtId="0" fontId="3" fillId="2" borderId="0" xfId="0"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49" fontId="5" fillId="4" borderId="1" xfId="0" applyNumberFormat="1" applyFont="1" applyFill="1" applyBorder="1" applyAlignment="1" applyProtection="1">
      <alignment horizontal="center"/>
      <protection hidden="1"/>
    </xf>
    <xf numFmtId="0" fontId="5" fillId="2" borderId="9" xfId="0"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49" fontId="5" fillId="2" borderId="4"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0" fontId="3" fillId="6" borderId="19" xfId="0" applyFont="1" applyFill="1" applyBorder="1" applyProtection="1">
      <protection hidden="1"/>
    </xf>
    <xf numFmtId="49" fontId="9" fillId="2" borderId="7"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Protection="1">
      <protection hidden="1"/>
    </xf>
    <xf numFmtId="164" fontId="5" fillId="2" borderId="20" xfId="1" applyNumberFormat="1" applyFont="1" applyFill="1" applyBorder="1" applyProtection="1">
      <protection hidden="1"/>
    </xf>
    <xf numFmtId="164" fontId="9" fillId="2" borderId="20" xfId="1" applyFont="1" applyFill="1" applyBorder="1" applyProtection="1">
      <protection hidden="1"/>
    </xf>
    <xf numFmtId="0" fontId="3" fillId="6" borderId="20" xfId="0" applyFont="1" applyFill="1" applyBorder="1" applyProtection="1">
      <protection hidden="1"/>
    </xf>
    <xf numFmtId="164" fontId="5" fillId="6" borderId="20" xfId="1" applyFont="1" applyFill="1" applyBorder="1" applyProtection="1">
      <protection hidden="1"/>
    </xf>
    <xf numFmtId="49" fontId="12" fillId="2" borderId="7" xfId="0" applyNumberFormat="1" applyFont="1" applyFill="1" applyBorder="1" applyProtection="1">
      <protection hidden="1"/>
    </xf>
    <xf numFmtId="0" fontId="5" fillId="2" borderId="17" xfId="0" applyFont="1" applyFill="1" applyBorder="1" applyAlignment="1" applyProtection="1">
      <alignment horizontal="left" wrapText="1"/>
      <protection hidden="1"/>
    </xf>
    <xf numFmtId="0" fontId="5" fillId="2" borderId="20" xfId="1" applyNumberFormat="1" applyFont="1" applyFill="1" applyBorder="1" applyProtection="1">
      <protection hidden="1"/>
    </xf>
    <xf numFmtId="49" fontId="5" fillId="2" borderId="7" xfId="0" applyNumberFormat="1" applyFont="1" applyFill="1" applyBorder="1" applyAlignment="1" applyProtection="1">
      <alignment horizontal="left"/>
      <protection hidden="1"/>
    </xf>
    <xf numFmtId="0" fontId="12" fillId="2" borderId="17" xfId="0" applyFont="1" applyFill="1" applyBorder="1" applyAlignment="1" applyProtection="1">
      <alignment horizontal="left" wrapText="1"/>
      <protection hidden="1"/>
    </xf>
    <xf numFmtId="49" fontId="5" fillId="2" borderId="8" xfId="0" applyNumberFormat="1" applyFont="1" applyFill="1" applyBorder="1" applyProtection="1">
      <protection hidden="1"/>
    </xf>
    <xf numFmtId="0" fontId="12" fillId="2" borderId="18" xfId="0" applyFont="1" applyFill="1" applyBorder="1" applyAlignment="1" applyProtection="1">
      <alignment horizontal="lef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4" fontId="5" fillId="2" borderId="21" xfId="1" applyNumberFormat="1" applyFont="1" applyFill="1" applyBorder="1" applyProtection="1">
      <protection hidden="1"/>
    </xf>
    <xf numFmtId="0" fontId="3" fillId="6" borderId="21" xfId="0" applyFont="1" applyFill="1" applyBorder="1" applyProtection="1">
      <protection hidden="1"/>
    </xf>
    <xf numFmtId="165" fontId="5" fillId="6" borderId="21" xfId="1" applyNumberFormat="1" applyFont="1" applyFill="1" applyBorder="1" applyProtection="1">
      <protection hidden="1"/>
    </xf>
    <xf numFmtId="49" fontId="5" fillId="2" borderId="6" xfId="0" applyNumberFormat="1" applyFont="1" applyFill="1" applyBorder="1" applyProtection="1">
      <protection hidden="1"/>
    </xf>
    <xf numFmtId="0" fontId="13" fillId="2" borderId="16" xfId="0" applyFont="1" applyFill="1" applyBorder="1" applyAlignment="1" applyProtection="1">
      <alignment horizontal="left" wrapText="1"/>
      <protection hidden="1"/>
    </xf>
    <xf numFmtId="0" fontId="12" fillId="2" borderId="19" xfId="0" applyFont="1" applyFill="1" applyBorder="1" applyProtection="1">
      <protection hidden="1"/>
    </xf>
    <xf numFmtId="164" fontId="5" fillId="2" borderId="19" xfId="1" applyNumberFormat="1" applyFont="1" applyFill="1" applyBorder="1" applyProtection="1">
      <protection hidden="1"/>
    </xf>
    <xf numFmtId="165" fontId="5" fillId="6" borderId="19" xfId="1" applyNumberFormat="1" applyFont="1" applyFill="1" applyBorder="1" applyProtection="1">
      <protection hidden="1"/>
    </xf>
    <xf numFmtId="49" fontId="5" fillId="2" borderId="7" xfId="0" applyNumberFormat="1" applyFont="1" applyFill="1" applyBorder="1" applyProtection="1">
      <protection hidden="1"/>
    </xf>
    <xf numFmtId="0" fontId="12" fillId="2" borderId="20" xfId="1" applyNumberFormat="1" applyFont="1" applyFill="1" applyBorder="1" applyProtection="1">
      <protection hidden="1"/>
    </xf>
    <xf numFmtId="49" fontId="14" fillId="2" borderId="7" xfId="0" applyNumberFormat="1" applyFont="1" applyFill="1" applyBorder="1" applyProtection="1">
      <protection hidden="1"/>
    </xf>
    <xf numFmtId="164" fontId="14" fillId="2" borderId="20" xfId="1" applyFont="1" applyFill="1" applyBorder="1" applyProtection="1">
      <protection hidden="1"/>
    </xf>
    <xf numFmtId="165" fontId="14" fillId="2" borderId="20" xfId="1" applyNumberFormat="1" applyFont="1" applyFill="1" applyBorder="1" applyProtection="1">
      <protection hidden="1"/>
    </xf>
    <xf numFmtId="49" fontId="3" fillId="2" borderId="8" xfId="0" applyNumberFormat="1" applyFont="1" applyFill="1" applyBorder="1" applyProtection="1">
      <protection hidden="1"/>
    </xf>
    <xf numFmtId="0" fontId="3" fillId="2" borderId="18" xfId="0" applyFont="1" applyFill="1" applyBorder="1" applyAlignment="1" applyProtection="1">
      <alignment horizontal="left" wrapText="1"/>
      <protection hidden="1"/>
    </xf>
    <xf numFmtId="0" fontId="3" fillId="2" borderId="21" xfId="0"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5" fillId="6" borderId="21" xfId="1" applyFont="1" applyFill="1" applyBorder="1" applyProtection="1">
      <protection hidden="1"/>
    </xf>
    <xf numFmtId="165" fontId="3" fillId="6" borderId="21" xfId="1" applyNumberFormat="1"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18" fillId="2" borderId="0" xfId="0" applyFont="1" applyFill="1" applyBorder="1" applyAlignment="1" applyProtection="1">
      <alignment wrapText="1"/>
      <protection hidden="1"/>
    </xf>
    <xf numFmtId="0" fontId="17" fillId="2" borderId="0"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10" xfId="1" applyNumberFormat="1" applyFont="1" applyFill="1" applyBorder="1" applyAlignment="1" applyProtection="1">
      <alignment wrapText="1"/>
      <protection hidden="1"/>
    </xf>
    <xf numFmtId="0" fontId="7"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8" fillId="4" borderId="4" xfId="0" applyFont="1" applyFill="1" applyBorder="1" applyAlignment="1" applyProtection="1">
      <protection hidden="1"/>
    </xf>
    <xf numFmtId="0" fontId="18" fillId="4" borderId="0" xfId="0" applyFont="1" applyFill="1" applyBorder="1" applyAlignment="1" applyProtection="1">
      <alignment wrapText="1"/>
      <protection hidden="1"/>
    </xf>
    <xf numFmtId="164" fontId="18" fillId="4" borderId="0" xfId="0" applyNumberFormat="1" applyFont="1" applyFill="1" applyBorder="1" applyAlignment="1" applyProtection="1">
      <alignment wrapText="1"/>
      <protection hidden="1"/>
    </xf>
    <xf numFmtId="0" fontId="18" fillId="4" borderId="10" xfId="0" applyFont="1" applyFill="1" applyBorder="1" applyAlignment="1" applyProtection="1">
      <alignment wrapText="1"/>
      <protection hidden="1"/>
    </xf>
    <xf numFmtId="0" fontId="3" fillId="4" borderId="14" xfId="0" applyFont="1" applyFill="1" applyBorder="1" applyProtection="1">
      <protection hidden="1"/>
    </xf>
    <xf numFmtId="0" fontId="3" fillId="4" borderId="5" xfId="0" applyFont="1" applyFill="1" applyBorder="1" applyAlignment="1" applyProtection="1">
      <alignment wrapText="1"/>
      <protection hidden="1"/>
    </xf>
    <xf numFmtId="0" fontId="3" fillId="4" borderId="5" xfId="1" applyNumberFormat="1" applyFont="1" applyFill="1" applyBorder="1" applyAlignment="1" applyProtection="1">
      <alignment wrapText="1"/>
      <protection hidden="1"/>
    </xf>
    <xf numFmtId="164" fontId="3" fillId="4" borderId="5" xfId="1" applyFont="1" applyFill="1" applyBorder="1" applyAlignment="1" applyProtection="1">
      <alignment wrapText="1"/>
      <protection hidden="1"/>
    </xf>
    <xf numFmtId="165" fontId="3" fillId="4" borderId="5" xfId="1" applyNumberFormat="1" applyFont="1" applyFill="1" applyBorder="1" applyAlignment="1" applyProtection="1">
      <alignment wrapText="1"/>
      <protection hidden="1"/>
    </xf>
    <xf numFmtId="164" fontId="3" fillId="4" borderId="5"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18" fillId="4" borderId="0" xfId="1" applyFont="1" applyFill="1" applyBorder="1" applyAlignment="1" applyProtection="1">
      <alignment wrapText="1"/>
      <protection hidden="1"/>
    </xf>
    <xf numFmtId="164" fontId="5" fillId="5" borderId="1" xfId="1" applyFont="1" applyFill="1" applyBorder="1" applyAlignment="1" applyProtection="1">
      <alignment wrapText="1"/>
      <protection hidden="1"/>
    </xf>
    <xf numFmtId="164" fontId="19" fillId="2" borderId="24" xfId="1" applyFont="1" applyFill="1" applyBorder="1" applyProtection="1">
      <protection hidden="1"/>
    </xf>
    <xf numFmtId="0" fontId="20" fillId="2" borderId="0" xfId="0" applyFont="1" applyFill="1" applyBorder="1" applyProtection="1">
      <protection hidden="1"/>
    </xf>
    <xf numFmtId="165" fontId="5" fillId="0" borderId="20" xfId="1" applyNumberFormat="1" applyFont="1" applyFill="1" applyBorder="1" applyProtection="1">
      <protection hidden="1"/>
    </xf>
    <xf numFmtId="164" fontId="2" fillId="3" borderId="3" xfId="1" applyFont="1" applyFill="1" applyBorder="1" applyAlignment="1" applyProtection="1">
      <protection hidden="1"/>
    </xf>
    <xf numFmtId="164" fontId="5" fillId="0" borderId="20" xfId="1" applyFont="1" applyFill="1" applyBorder="1" applyProtection="1">
      <protection hidden="1"/>
    </xf>
    <xf numFmtId="164" fontId="5" fillId="0" borderId="2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5" fillId="2" borderId="17" xfId="0" applyFont="1" applyFill="1" applyBorder="1" applyAlignment="1" applyProtection="1">
      <alignment wrapText="1"/>
      <protection hidden="1"/>
    </xf>
    <xf numFmtId="0" fontId="5" fillId="2" borderId="0" xfId="0" applyFont="1" applyFill="1" applyBorder="1" applyProtection="1">
      <protection hidden="1"/>
    </xf>
    <xf numFmtId="49" fontId="5" fillId="0" borderId="7" xfId="0" applyNumberFormat="1" applyFont="1" applyFill="1" applyBorder="1" applyProtection="1">
      <protection hidden="1"/>
    </xf>
    <xf numFmtId="0" fontId="5" fillId="0" borderId="17" xfId="0" applyFont="1" applyFill="1" applyBorder="1" applyAlignment="1" applyProtection="1">
      <alignment wrapText="1"/>
      <protection hidden="1"/>
    </xf>
    <xf numFmtId="0" fontId="5" fillId="0" borderId="20" xfId="1" applyNumberFormat="1" applyFont="1" applyFill="1" applyBorder="1" applyProtection="1">
      <protection hidden="1"/>
    </xf>
    <xf numFmtId="49" fontId="22" fillId="2" borderId="22" xfId="0" applyNumberFormat="1" applyFont="1" applyFill="1" applyBorder="1" applyProtection="1">
      <protection hidden="1"/>
    </xf>
    <xf numFmtId="0" fontId="22" fillId="2" borderId="23" xfId="0" applyFont="1" applyFill="1" applyBorder="1" applyAlignment="1" applyProtection="1">
      <alignment wrapText="1"/>
      <protection hidden="1"/>
    </xf>
    <xf numFmtId="164" fontId="22" fillId="2" borderId="24" xfId="1" applyFont="1" applyFill="1" applyBorder="1" applyProtection="1">
      <protection hidden="1"/>
    </xf>
    <xf numFmtId="164" fontId="22" fillId="6" borderId="24" xfId="1" applyFont="1" applyFill="1" applyBorder="1" applyProtection="1">
      <protection hidden="1"/>
    </xf>
    <xf numFmtId="164" fontId="22" fillId="6" borderId="24" xfId="1" applyFont="1" applyFill="1" applyBorder="1" applyAlignment="1" applyProtection="1">
      <alignment horizontal="center"/>
      <protection hidden="1"/>
    </xf>
    <xf numFmtId="165" fontId="22" fillId="2" borderId="24" xfId="1" applyNumberFormat="1" applyFont="1" applyFill="1" applyBorder="1" applyProtection="1">
      <protection hidden="1"/>
    </xf>
    <xf numFmtId="0" fontId="23" fillId="2" borderId="0" xfId="0" applyFont="1" applyFill="1" applyBorder="1" applyProtection="1">
      <protection hidden="1"/>
    </xf>
    <xf numFmtId="0" fontId="6" fillId="3" borderId="5"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0" fontId="5" fillId="4" borderId="1" xfId="0" applyFont="1" applyFill="1" applyBorder="1" applyAlignment="1" applyProtection="1">
      <alignment horizontal="center" wrapText="1"/>
      <protection hidden="1"/>
    </xf>
    <xf numFmtId="164" fontId="5" fillId="4" borderId="1" xfId="1" applyNumberFormat="1"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164" fontId="5" fillId="5" borderId="1" xfId="1" applyNumberFormat="1" applyFont="1" applyFill="1" applyBorder="1" applyAlignment="1" applyProtection="1">
      <alignment wrapText="1"/>
      <protection hidden="1"/>
    </xf>
    <xf numFmtId="164" fontId="7" fillId="4" borderId="25" xfId="1" applyFont="1" applyFill="1" applyBorder="1" applyAlignment="1" applyProtection="1">
      <alignment horizontal="center" wrapText="1"/>
      <protection hidden="1"/>
    </xf>
    <xf numFmtId="165" fontId="7" fillId="4" borderId="25" xfId="1" applyNumberFormat="1" applyFont="1" applyFill="1" applyBorder="1" applyAlignment="1" applyProtection="1">
      <alignment horizontal="center" wrapText="1"/>
      <protection hidden="1"/>
    </xf>
    <xf numFmtId="164" fontId="7" fillId="4" borderId="25" xfId="1" applyNumberFormat="1" applyFont="1" applyFill="1" applyBorder="1" applyAlignment="1" applyProtection="1">
      <alignment horizontal="center" wrapText="1"/>
      <protection hidden="1"/>
    </xf>
    <xf numFmtId="0" fontId="24" fillId="2" borderId="0" xfId="0" applyFont="1" applyFill="1" applyBorder="1" applyProtection="1">
      <protection hidden="1"/>
    </xf>
    <xf numFmtId="0" fontId="21" fillId="4" borderId="1" xfId="0" applyFont="1" applyFill="1" applyBorder="1"/>
    <xf numFmtId="0" fontId="21" fillId="4" borderId="1" xfId="0" applyFont="1" applyFill="1" applyBorder="1" applyAlignment="1">
      <alignment horizontal="center"/>
    </xf>
    <xf numFmtId="0" fontId="21" fillId="4" borderId="1" xfId="0" quotePrefix="1" applyFont="1" applyFill="1" applyBorder="1" applyAlignment="1">
      <alignment horizontal="center"/>
    </xf>
    <xf numFmtId="0" fontId="21" fillId="4" borderId="1" xfId="0" applyFont="1" applyFill="1" applyBorder="1" applyAlignment="1">
      <alignment horizontal="center" wrapText="1"/>
    </xf>
    <xf numFmtId="165" fontId="21" fillId="4" borderId="1" xfId="1" applyNumberFormat="1" applyFont="1" applyFill="1" applyBorder="1" applyAlignment="1">
      <alignment horizontal="center"/>
    </xf>
    <xf numFmtId="167" fontId="21" fillId="4" borderId="1" xfId="1" applyNumberFormat="1" applyFont="1" applyFill="1" applyBorder="1" applyAlignment="1">
      <alignment horizontal="center" wrapText="1"/>
    </xf>
    <xf numFmtId="168" fontId="21" fillId="4" borderId="1" xfId="1" applyNumberFormat="1" applyFont="1" applyFill="1" applyBorder="1" applyAlignment="1">
      <alignment horizontal="center" wrapText="1"/>
    </xf>
    <xf numFmtId="0" fontId="21" fillId="0" borderId="0" xfId="0" applyFont="1" applyFill="1"/>
    <xf numFmtId="0" fontId="21" fillId="7" borderId="1" xfId="0" applyFont="1" applyFill="1" applyBorder="1"/>
    <xf numFmtId="0" fontId="21" fillId="7" borderId="1" xfId="0" applyFont="1" applyFill="1" applyBorder="1" applyAlignment="1">
      <alignment horizontal="center"/>
    </xf>
    <xf numFmtId="0" fontId="25" fillId="7" borderId="1" xfId="0" applyFont="1" applyFill="1" applyBorder="1" applyAlignment="1">
      <alignment horizontal="center"/>
    </xf>
    <xf numFmtId="0" fontId="25" fillId="7" borderId="1" xfId="0" applyFont="1" applyFill="1" applyBorder="1"/>
    <xf numFmtId="165" fontId="25" fillId="7" borderId="1" xfId="1" applyNumberFormat="1" applyFont="1" applyFill="1" applyBorder="1" applyAlignment="1">
      <alignment horizontal="center"/>
    </xf>
    <xf numFmtId="167" fontId="25" fillId="7" borderId="1" xfId="1" applyNumberFormat="1" applyFont="1" applyFill="1" applyBorder="1" applyAlignment="1">
      <alignment horizontal="center" wrapText="1"/>
    </xf>
    <xf numFmtId="168" fontId="25" fillId="7" borderId="1" xfId="1" applyNumberFormat="1" applyFont="1" applyFill="1" applyBorder="1" applyAlignment="1">
      <alignment horizontal="center" wrapText="1"/>
    </xf>
    <xf numFmtId="0" fontId="25" fillId="0" borderId="0" xfId="0" applyFont="1" applyFill="1"/>
    <xf numFmtId="0" fontId="21" fillId="0" borderId="1" xfId="0" applyFont="1" applyFill="1" applyBorder="1"/>
    <xf numFmtId="0" fontId="21" fillId="0" borderId="1" xfId="0" applyFont="1" applyFill="1" applyBorder="1" applyAlignment="1">
      <alignment horizontal="center"/>
    </xf>
    <xf numFmtId="0" fontId="25" fillId="0" borderId="1" xfId="0" applyFont="1" applyFill="1" applyBorder="1" applyAlignment="1">
      <alignment horizontal="center"/>
    </xf>
    <xf numFmtId="0" fontId="25" fillId="0" borderId="1" xfId="0" applyFont="1" applyFill="1" applyBorder="1"/>
    <xf numFmtId="165" fontId="25" fillId="0" borderId="1" xfId="1" applyNumberFormat="1" applyFont="1" applyFill="1" applyBorder="1" applyAlignment="1">
      <alignment horizontal="center"/>
    </xf>
    <xf numFmtId="167" fontId="25" fillId="0" borderId="1" xfId="1" applyNumberFormat="1" applyFont="1" applyFill="1" applyBorder="1" applyAlignment="1">
      <alignment horizontal="center" wrapText="1"/>
    </xf>
    <xf numFmtId="168" fontId="25" fillId="0" borderId="1" xfId="1" applyNumberFormat="1" applyFont="1" applyFill="1" applyBorder="1" applyAlignment="1">
      <alignment horizontal="center" wrapText="1"/>
    </xf>
    <xf numFmtId="0" fontId="21" fillId="7" borderId="1" xfId="0" applyFont="1" applyFill="1" applyBorder="1" applyAlignment="1">
      <alignment wrapText="1"/>
    </xf>
    <xf numFmtId="0" fontId="21" fillId="0" borderId="1" xfId="0" applyFont="1" applyFill="1" applyBorder="1" applyAlignment="1">
      <alignment wrapText="1"/>
    </xf>
    <xf numFmtId="165" fontId="26" fillId="7" borderId="1" xfId="1" applyNumberFormat="1" applyFont="1" applyFill="1" applyBorder="1" applyProtection="1">
      <protection hidden="1"/>
    </xf>
    <xf numFmtId="167" fontId="26" fillId="7" borderId="1" xfId="1" applyNumberFormat="1" applyFont="1" applyFill="1" applyBorder="1" applyAlignment="1" applyProtection="1">
      <alignment wrapText="1"/>
      <protection hidden="1"/>
    </xf>
    <xf numFmtId="168" fontId="26" fillId="7" borderId="1" xfId="1" applyNumberFormat="1" applyFont="1" applyFill="1" applyBorder="1" applyAlignment="1" applyProtection="1">
      <alignment wrapText="1"/>
      <protection hidden="1"/>
    </xf>
    <xf numFmtId="165" fontId="26" fillId="0" borderId="1" xfId="1" applyNumberFormat="1" applyFont="1" applyFill="1" applyBorder="1" applyProtection="1">
      <protection hidden="1"/>
    </xf>
    <xf numFmtId="167" fontId="26" fillId="0" borderId="1" xfId="1" applyNumberFormat="1" applyFont="1" applyFill="1" applyBorder="1" applyAlignment="1" applyProtection="1">
      <alignment wrapText="1"/>
      <protection hidden="1"/>
    </xf>
    <xf numFmtId="168" fontId="26" fillId="0" borderId="1" xfId="1" applyNumberFormat="1" applyFont="1" applyFill="1" applyBorder="1" applyAlignment="1" applyProtection="1">
      <alignment wrapText="1"/>
      <protection hidden="1"/>
    </xf>
    <xf numFmtId="0" fontId="21" fillId="0" borderId="0" xfId="0" applyFont="1" applyFill="1" applyAlignment="1">
      <alignment horizontal="center"/>
    </xf>
    <xf numFmtId="0" fontId="25" fillId="0" borderId="0" xfId="0" applyFont="1" applyFill="1" applyAlignment="1">
      <alignment horizontal="center"/>
    </xf>
    <xf numFmtId="165" fontId="25" fillId="0" borderId="0" xfId="1" applyNumberFormat="1" applyFont="1" applyFill="1" applyAlignment="1">
      <alignment horizontal="center"/>
    </xf>
    <xf numFmtId="167" fontId="25" fillId="0" borderId="0" xfId="1" applyNumberFormat="1" applyFont="1" applyFill="1" applyAlignment="1">
      <alignment horizontal="center" wrapText="1"/>
    </xf>
    <xf numFmtId="168" fontId="25" fillId="0" borderId="0" xfId="1" applyNumberFormat="1" applyFont="1" applyFill="1" applyAlignment="1">
      <alignment horizontal="center" wrapText="1"/>
    </xf>
    <xf numFmtId="49" fontId="27" fillId="2" borderId="22" xfId="0" applyNumberFormat="1" applyFont="1" applyFill="1" applyBorder="1" applyProtection="1">
      <protection hidden="1"/>
    </xf>
    <xf numFmtId="0" fontId="27" fillId="2" borderId="23" xfId="0" applyFont="1" applyFill="1" applyBorder="1" applyAlignment="1" applyProtection="1">
      <alignment wrapText="1"/>
      <protection hidden="1"/>
    </xf>
    <xf numFmtId="164" fontId="19" fillId="6" borderId="24" xfId="1" applyFont="1" applyFill="1" applyBorder="1" applyProtection="1">
      <protection hidden="1"/>
    </xf>
    <xf numFmtId="164" fontId="19" fillId="6" borderId="24" xfId="1" applyFont="1" applyFill="1" applyBorder="1" applyAlignment="1" applyProtection="1">
      <alignment horizontal="center"/>
      <protection hidden="1"/>
    </xf>
    <xf numFmtId="165" fontId="19" fillId="2" borderId="24" xfId="1" applyNumberFormat="1" applyFont="1" applyFill="1" applyBorder="1" applyProtection="1">
      <protection hidden="1"/>
    </xf>
    <xf numFmtId="0" fontId="15" fillId="2" borderId="11" xfId="0" applyFont="1" applyFill="1" applyBorder="1" applyAlignment="1" applyProtection="1">
      <protection hidden="1"/>
    </xf>
    <xf numFmtId="0" fontId="3" fillId="2" borderId="4" xfId="0" applyFont="1" applyFill="1" applyBorder="1" applyAlignment="1" applyProtection="1">
      <protection hidden="1"/>
    </xf>
    <xf numFmtId="0" fontId="18" fillId="2" borderId="4" xfId="0" applyFont="1" applyFill="1" applyBorder="1" applyAlignment="1" applyProtection="1">
      <protection hidden="1"/>
    </xf>
    <xf numFmtId="0" fontId="18" fillId="2" borderId="0" xfId="0" applyFont="1" applyFill="1" applyBorder="1" applyAlignment="1" applyProtection="1">
      <protection hidden="1"/>
    </xf>
    <xf numFmtId="164" fontId="18" fillId="2" borderId="0" xfId="1" applyFont="1" applyFill="1" applyBorder="1" applyAlignment="1" applyProtection="1">
      <protection hidden="1"/>
    </xf>
    <xf numFmtId="0" fontId="18" fillId="2" borderId="0" xfId="0" applyFont="1" applyFill="1" applyBorder="1" applyAlignment="1" applyProtection="1">
      <alignment horizontal="left" wrapText="1"/>
      <protection hidden="1"/>
    </xf>
    <xf numFmtId="164" fontId="18" fillId="2" borderId="0" xfId="1" applyNumberFormat="1" applyFont="1" applyFill="1" applyBorder="1" applyAlignment="1" applyProtection="1">
      <alignment wrapText="1"/>
      <protection hidden="1"/>
    </xf>
    <xf numFmtId="164" fontId="18" fillId="2" borderId="0" xfId="1" applyFont="1" applyFill="1" applyBorder="1" applyAlignment="1" applyProtection="1">
      <alignment wrapText="1"/>
      <protection hidden="1"/>
    </xf>
    <xf numFmtId="165" fontId="18" fillId="2" borderId="0" xfId="1" applyNumberFormat="1" applyFont="1" applyFill="1" applyBorder="1" applyAlignment="1" applyProtection="1">
      <alignment wrapText="1"/>
      <protection hidden="1"/>
    </xf>
    <xf numFmtId="0" fontId="18" fillId="2" borderId="10" xfId="0" applyFont="1" applyFill="1" applyBorder="1" applyAlignment="1" applyProtection="1">
      <alignment wrapText="1"/>
      <protection hidden="1"/>
    </xf>
    <xf numFmtId="0" fontId="18" fillId="2" borderId="4" xfId="0" applyFont="1" applyFill="1" applyBorder="1" applyAlignment="1" applyProtection="1">
      <alignment horizontal="left"/>
      <protection hidden="1"/>
    </xf>
    <xf numFmtId="0" fontId="16" fillId="2" borderId="4" xfId="0" applyFont="1" applyFill="1" applyBorder="1" applyAlignment="1" applyProtection="1">
      <protection hidden="1"/>
    </xf>
    <xf numFmtId="0" fontId="29" fillId="2" borderId="4" xfId="0" applyFont="1" applyFill="1" applyBorder="1" applyAlignment="1" applyProtection="1">
      <protection hidden="1"/>
    </xf>
    <xf numFmtId="0" fontId="30" fillId="2" borderId="4" xfId="0" applyFont="1" applyFill="1" applyBorder="1" applyAlignment="1" applyProtection="1">
      <protection hidden="1"/>
    </xf>
    <xf numFmtId="0" fontId="31" fillId="2" borderId="0" xfId="0" applyFont="1" applyFill="1" applyBorder="1" applyAlignment="1" applyProtection="1">
      <alignment wrapText="1"/>
      <protection hidden="1"/>
    </xf>
    <xf numFmtId="164" fontId="31" fillId="2" borderId="0" xfId="1" applyFont="1" applyFill="1" applyBorder="1" applyAlignment="1" applyProtection="1">
      <alignment wrapText="1"/>
      <protection hidden="1"/>
    </xf>
    <xf numFmtId="165" fontId="31" fillId="2" borderId="0" xfId="1" applyNumberFormat="1" applyFont="1" applyFill="1" applyBorder="1" applyAlignment="1" applyProtection="1">
      <alignment wrapText="1"/>
      <protection hidden="1"/>
    </xf>
    <xf numFmtId="164" fontId="31" fillId="2" borderId="0" xfId="1" applyNumberFormat="1" applyFont="1" applyFill="1" applyBorder="1" applyAlignment="1" applyProtection="1">
      <alignment wrapText="1"/>
      <protection hidden="1"/>
    </xf>
    <xf numFmtId="165" fontId="31" fillId="2" borderId="10" xfId="1" applyNumberFormat="1" applyFont="1" applyFill="1" applyBorder="1" applyAlignment="1" applyProtection="1">
      <alignment wrapText="1"/>
      <protection hidden="1"/>
    </xf>
    <xf numFmtId="0" fontId="31" fillId="2" borderId="0" xfId="0" applyFont="1" applyFill="1" applyBorder="1" applyProtection="1">
      <protection hidden="1"/>
    </xf>
    <xf numFmtId="0" fontId="32" fillId="2" borderId="4" xfId="0" applyFont="1" applyFill="1" applyBorder="1" applyAlignment="1" applyProtection="1">
      <protection hidden="1"/>
    </xf>
    <xf numFmtId="164" fontId="18" fillId="4" borderId="0" xfId="1" applyNumberFormat="1" applyFont="1" applyFill="1" applyBorder="1" applyAlignment="1" applyProtection="1">
      <alignment wrapText="1"/>
      <protection hidden="1"/>
    </xf>
    <xf numFmtId="165" fontId="18" fillId="4" borderId="0" xfId="1" applyNumberFormat="1" applyFont="1" applyFill="1" applyBorder="1" applyAlignment="1" applyProtection="1">
      <alignment wrapText="1"/>
      <protection hidden="1"/>
    </xf>
    <xf numFmtId="0" fontId="3" fillId="4" borderId="4"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5"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165" fontId="3" fillId="4" borderId="10" xfId="1" applyNumberFormat="1" applyFont="1" applyFill="1" applyBorder="1" applyAlignment="1" applyProtection="1">
      <alignment wrapText="1"/>
      <protection hidden="1"/>
    </xf>
    <xf numFmtId="164" fontId="5" fillId="2" borderId="0" xfId="1" applyFont="1" applyFill="1" applyBorder="1" applyAlignment="1" applyProtection="1">
      <alignment wrapText="1"/>
      <protection hidden="1"/>
    </xf>
    <xf numFmtId="165" fontId="5" fillId="2" borderId="0"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4" fontId="11" fillId="2" borderId="0" xfId="1" applyFont="1" applyFill="1" applyBorder="1" applyProtection="1">
      <protection hidden="1"/>
    </xf>
    <xf numFmtId="166" fontId="11" fillId="2" borderId="0" xfId="0" applyNumberFormat="1" applyFont="1" applyFill="1" applyBorder="1" applyProtection="1">
      <protection hidden="1"/>
    </xf>
    <xf numFmtId="165" fontId="11" fillId="2" borderId="0" xfId="1" applyNumberFormat="1" applyFont="1" applyFill="1" applyBorder="1" applyProtection="1">
      <protection hidden="1"/>
    </xf>
    <xf numFmtId="0" fontId="11" fillId="2" borderId="0" xfId="0" applyFont="1" applyFill="1" applyBorder="1" applyProtection="1">
      <protection hidden="1"/>
    </xf>
    <xf numFmtId="2" fontId="11" fillId="2" borderId="0" xfId="0" applyNumberFormat="1" applyFont="1" applyFill="1" applyBorder="1" applyProtection="1">
      <protection hidden="1"/>
    </xf>
    <xf numFmtId="49" fontId="3" fillId="2" borderId="14" xfId="0" applyNumberFormat="1" applyFont="1" applyFill="1" applyBorder="1" applyProtection="1">
      <protection hidden="1"/>
    </xf>
    <xf numFmtId="0" fontId="4" fillId="2" borderId="5" xfId="0" applyFont="1" applyFill="1" applyBorder="1" applyAlignment="1" applyProtection="1">
      <alignment wrapText="1"/>
      <protection hidden="1"/>
    </xf>
    <xf numFmtId="0" fontId="4" fillId="2" borderId="5" xfId="1" applyNumberFormat="1" applyFont="1" applyFill="1" applyBorder="1" applyProtection="1">
      <protection hidden="1"/>
    </xf>
    <xf numFmtId="164" fontId="3" fillId="2" borderId="5" xfId="1" applyFont="1" applyFill="1" applyBorder="1" applyProtection="1">
      <protection hidden="1"/>
    </xf>
    <xf numFmtId="165" fontId="3" fillId="2" borderId="5" xfId="1" applyNumberFormat="1" applyFont="1" applyFill="1" applyBorder="1" applyProtection="1">
      <protection hidden="1"/>
    </xf>
    <xf numFmtId="164" fontId="3" fillId="2" borderId="5" xfId="1" applyNumberFormat="1" applyFont="1" applyFill="1" applyBorder="1" applyProtection="1">
      <protection hidden="1"/>
    </xf>
    <xf numFmtId="165" fontId="3" fillId="2" borderId="15" xfId="1" applyNumberFormat="1" applyFont="1" applyFill="1" applyBorder="1" applyProtection="1">
      <protection hidden="1"/>
    </xf>
    <xf numFmtId="0" fontId="6" fillId="3" borderId="14" xfId="0" applyFont="1" applyFill="1" applyBorder="1" applyAlignment="1" applyProtection="1">
      <protection hidden="1"/>
    </xf>
    <xf numFmtId="0" fontId="6" fillId="3" borderId="5" xfId="0" applyFont="1" applyFill="1" applyBorder="1" applyAlignment="1" applyProtection="1">
      <protection hidden="1"/>
    </xf>
    <xf numFmtId="164" fontId="6" fillId="3" borderId="5" xfId="1" applyFont="1" applyFill="1" applyBorder="1" applyAlignment="1" applyProtection="1">
      <protection hidden="1"/>
    </xf>
    <xf numFmtId="164" fontId="6" fillId="3" borderId="5" xfId="1" applyNumberFormat="1" applyFont="1" applyFill="1" applyBorder="1" applyAlignment="1" applyProtection="1">
      <protection hidden="1"/>
    </xf>
    <xf numFmtId="165" fontId="6" fillId="3" borderId="5" xfId="1" applyNumberFormat="1" applyFont="1" applyFill="1" applyBorder="1" applyAlignment="1" applyProtection="1">
      <protection hidden="1"/>
    </xf>
    <xf numFmtId="0" fontId="6" fillId="3" borderId="15" xfId="0" applyFont="1" applyFill="1" applyBorder="1" applyAlignment="1" applyProtection="1">
      <protection hidden="1"/>
    </xf>
    <xf numFmtId="164" fontId="33" fillId="0" borderId="20" xfId="1" applyFont="1" applyFill="1" applyBorder="1" applyProtection="1">
      <protection hidden="1"/>
    </xf>
    <xf numFmtId="0" fontId="7" fillId="4" borderId="25" xfId="1" applyNumberFormat="1" applyFont="1" applyFill="1" applyBorder="1" applyAlignment="1" applyProtection="1">
      <alignment horizontal="center" wrapText="1"/>
      <protection hidden="1"/>
    </xf>
    <xf numFmtId="49" fontId="5" fillId="2" borderId="26" xfId="0" applyNumberFormat="1" applyFont="1" applyFill="1" applyBorder="1" applyAlignment="1" applyProtection="1">
      <alignment horizontal="center"/>
      <protection hidden="1"/>
    </xf>
    <xf numFmtId="0" fontId="8" fillId="2" borderId="27" xfId="0" applyFont="1" applyFill="1" applyBorder="1" applyAlignment="1" applyProtection="1">
      <alignment horizontal="left" wrapText="1"/>
      <protection hidden="1"/>
    </xf>
    <xf numFmtId="0" fontId="3" fillId="2" borderId="28" xfId="0" applyFont="1" applyFill="1" applyBorder="1" applyProtection="1">
      <protection hidden="1"/>
    </xf>
    <xf numFmtId="164" fontId="3" fillId="2" borderId="28" xfId="1" applyFont="1" applyFill="1" applyBorder="1" applyProtection="1">
      <protection hidden="1"/>
    </xf>
    <xf numFmtId="165" fontId="3" fillId="2" borderId="28" xfId="1" applyNumberFormat="1" applyFont="1" applyFill="1" applyBorder="1" applyProtection="1">
      <protection hidden="1"/>
    </xf>
    <xf numFmtId="0" fontId="3" fillId="6" borderId="28" xfId="0" applyFont="1" applyFill="1" applyBorder="1" applyProtection="1">
      <protection hidden="1"/>
    </xf>
    <xf numFmtId="164" fontId="5" fillId="2" borderId="28" xfId="1" applyFont="1" applyFill="1" applyBorder="1" applyProtection="1">
      <protection hidden="1"/>
    </xf>
    <xf numFmtId="165" fontId="5" fillId="2" borderId="28" xfId="1" applyNumberFormat="1" applyFont="1" applyFill="1" applyBorder="1" applyProtection="1">
      <protection hidden="1"/>
    </xf>
    <xf numFmtId="164" fontId="3" fillId="2" borderId="28" xfId="1" applyNumberFormat="1" applyFont="1" applyFill="1" applyBorder="1" applyProtection="1">
      <protection hidden="1"/>
    </xf>
    <xf numFmtId="164" fontId="3" fillId="6" borderId="28" xfId="1" applyFont="1" applyFill="1" applyBorder="1" applyProtection="1">
      <protection hidden="1"/>
    </xf>
    <xf numFmtId="0" fontId="8" fillId="3" borderId="14" xfId="0" applyFont="1" applyFill="1" applyBorder="1" applyAlignment="1" applyProtection="1">
      <protection hidden="1"/>
    </xf>
    <xf numFmtId="0" fontId="8" fillId="3" borderId="5" xfId="0" applyFont="1" applyFill="1" applyBorder="1" applyAlignment="1" applyProtection="1">
      <protection hidden="1"/>
    </xf>
    <xf numFmtId="164" fontId="8" fillId="3" borderId="5" xfId="1" applyFont="1" applyFill="1" applyBorder="1" applyAlignment="1" applyProtection="1">
      <protection hidden="1"/>
    </xf>
    <xf numFmtId="164" fontId="8" fillId="3" borderId="5" xfId="1" applyNumberFormat="1" applyFont="1" applyFill="1" applyBorder="1" applyAlignment="1" applyProtection="1">
      <protection hidden="1"/>
    </xf>
    <xf numFmtId="165" fontId="8" fillId="3" borderId="5" xfId="1" applyNumberFormat="1" applyFont="1" applyFill="1" applyBorder="1" applyAlignment="1" applyProtection="1">
      <protection hidden="1"/>
    </xf>
    <xf numFmtId="0" fontId="8" fillId="3" borderId="15" xfId="0" applyFont="1" applyFill="1" applyBorder="1" applyAlignment="1" applyProtection="1">
      <protection hidden="1"/>
    </xf>
    <xf numFmtId="0" fontId="8" fillId="3" borderId="2" xfId="0" applyFont="1" applyFill="1" applyBorder="1" applyAlignment="1" applyProtection="1">
      <protection hidden="1"/>
    </xf>
    <xf numFmtId="0" fontId="8" fillId="3" borderId="3" xfId="0" applyFont="1" applyFill="1" applyBorder="1" applyAlignment="1" applyProtection="1">
      <protection hidden="1"/>
    </xf>
    <xf numFmtId="164" fontId="8" fillId="3" borderId="3" xfId="1" applyFont="1" applyFill="1" applyBorder="1" applyAlignment="1" applyProtection="1">
      <protection hidden="1"/>
    </xf>
    <xf numFmtId="164" fontId="8" fillId="3" borderId="3" xfId="1" applyNumberFormat="1" applyFont="1" applyFill="1" applyBorder="1" applyAlignment="1" applyProtection="1">
      <protection hidden="1"/>
    </xf>
    <xf numFmtId="165" fontId="8" fillId="3" borderId="3" xfId="1" applyNumberFormat="1" applyFont="1" applyFill="1" applyBorder="1" applyAlignment="1" applyProtection="1">
      <protection hidden="1"/>
    </xf>
    <xf numFmtId="0" fontId="8" fillId="3" borderId="9" xfId="0" applyFont="1" applyFill="1" applyBorder="1" applyAlignment="1" applyProtection="1">
      <protection hidden="1"/>
    </xf>
    <xf numFmtId="0" fontId="6" fillId="0" borderId="1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15"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6" fillId="2" borderId="5" xfId="0" applyFont="1" applyFill="1" applyBorder="1" applyAlignment="1" applyProtection="1">
      <alignment horizontal="center"/>
      <protection hidden="1"/>
    </xf>
    <xf numFmtId="164" fontId="6" fillId="2" borderId="14" xfId="1" applyFont="1" applyFill="1" applyBorder="1" applyAlignment="1" applyProtection="1">
      <alignment horizontal="center"/>
      <protection hidden="1"/>
    </xf>
    <xf numFmtId="164" fontId="6" fillId="2" borderId="5" xfId="1" applyFont="1" applyFill="1" applyBorder="1" applyAlignment="1" applyProtection="1">
      <alignment horizontal="center"/>
      <protection hidden="1"/>
    </xf>
    <xf numFmtId="164" fontId="6" fillId="2" borderId="15" xfId="1" applyFont="1" applyFill="1" applyBorder="1" applyAlignment="1" applyProtection="1">
      <alignment horizontal="center"/>
      <protection hidden="1"/>
    </xf>
    <xf numFmtId="0" fontId="6" fillId="0" borderId="2" xfId="0" applyFont="1" applyFill="1" applyBorder="1" applyAlignment="1" applyProtection="1">
      <alignment horizontal="center"/>
      <protection hidden="1"/>
    </xf>
    <xf numFmtId="0" fontId="6" fillId="0" borderId="3" xfId="0" applyFont="1" applyFill="1" applyBorder="1" applyAlignment="1" applyProtection="1">
      <alignment horizontal="center"/>
      <protection hidden="1"/>
    </xf>
    <xf numFmtId="0" fontId="6" fillId="0" borderId="9" xfId="0" applyFont="1" applyFill="1" applyBorder="1" applyAlignment="1" applyProtection="1">
      <alignment horizontal="center"/>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4"/>
  <sheetViews>
    <sheetView tabSelected="1" zoomScale="90" zoomScaleNormal="9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99" bestFit="1" customWidth="1"/>
    <col min="2" max="2" width="65.42578125" style="100" bestFit="1" customWidth="1"/>
    <col min="3" max="3" width="12" style="4" customWidth="1"/>
    <col min="4" max="4" width="10.140625" style="5" bestFit="1" customWidth="1"/>
    <col min="5" max="5" width="10.7109375" style="6" bestFit="1" customWidth="1"/>
    <col min="6" max="6" width="10.7109375" style="5" customWidth="1"/>
    <col min="7" max="7" width="10.7109375" style="6" customWidth="1"/>
    <col min="8" max="8" width="10.7109375" style="5" customWidth="1"/>
    <col min="9" max="9" width="10.7109375" style="6" customWidth="1"/>
    <col min="10" max="10" width="11.28515625" style="6" customWidth="1"/>
    <col min="11" max="12" width="13.7109375" style="6" customWidth="1"/>
    <col min="13" max="14" width="11.28515625" style="6" customWidth="1"/>
    <col min="15" max="15" width="10" style="7" bestFit="1" customWidth="1"/>
    <col min="16" max="16" width="7.7109375" style="8" bestFit="1" customWidth="1"/>
    <col min="17" max="18" width="11.28515625" style="6" customWidth="1"/>
    <col min="19" max="19" width="10" style="7" bestFit="1" customWidth="1"/>
    <col min="20" max="20" width="7.7109375" style="8" bestFit="1" customWidth="1"/>
    <col min="21" max="21" width="10" style="7" bestFit="1" customWidth="1"/>
    <col min="22" max="22" width="7.7109375" style="8" bestFit="1" customWidth="1"/>
    <col min="23" max="24" width="9.28515625" style="4" bestFit="1" customWidth="1"/>
    <col min="25" max="25" width="11.140625" style="4" bestFit="1" customWidth="1"/>
    <col min="26" max="27" width="9.28515625" style="4" bestFit="1" customWidth="1"/>
    <col min="28" max="28" width="9.7109375" style="4" bestFit="1" customWidth="1"/>
    <col min="29" max="29" width="10" style="9" bestFit="1" customWidth="1"/>
    <col min="30" max="30" width="10.28515625" style="6" bestFit="1" customWidth="1"/>
    <col min="31" max="32" width="9.28515625" style="6" bestFit="1" customWidth="1"/>
    <col min="33" max="33" width="9.85546875" style="6" bestFit="1" customWidth="1"/>
    <col min="34" max="34" width="10" style="5" bestFit="1" customWidth="1"/>
    <col min="35" max="35" width="9.140625" style="6" customWidth="1"/>
    <col min="36" max="36" width="10" style="5" bestFit="1" customWidth="1"/>
    <col min="37" max="37" width="9.5703125" style="6" customWidth="1"/>
    <col min="38" max="38" width="10" style="5" bestFit="1" customWidth="1"/>
    <col min="39" max="39" width="7.7109375" style="6" bestFit="1" customWidth="1"/>
    <col min="40" max="40" width="9.85546875" style="6" bestFit="1" customWidth="1"/>
    <col min="41" max="41" width="10" style="5" bestFit="1" customWidth="1"/>
    <col min="42" max="42" width="7.7109375" style="6" bestFit="1" customWidth="1"/>
    <col min="43" max="44" width="9.85546875" style="6" bestFit="1" customWidth="1"/>
    <col min="45" max="45" width="10" style="5" bestFit="1" customWidth="1"/>
    <col min="46" max="46" width="7.7109375" style="6" bestFit="1" customWidth="1"/>
    <col min="47" max="47" width="10" style="5" bestFit="1" customWidth="1"/>
    <col min="48" max="48" width="8.28515625" style="6" bestFit="1" customWidth="1"/>
    <col min="49" max="50" width="11.28515625" style="6" bestFit="1" customWidth="1"/>
    <col min="51" max="16384" width="9.140625" style="4"/>
  </cols>
  <sheetData>
    <row r="1" spans="1:54" ht="23.25" x14ac:dyDescent="0.35">
      <c r="A1" s="1" t="s">
        <v>79</v>
      </c>
      <c r="B1" s="2"/>
      <c r="C1" s="2"/>
      <c r="D1" s="2"/>
      <c r="E1" s="2"/>
      <c r="F1" s="106"/>
      <c r="G1" s="2"/>
      <c r="H1" s="106"/>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3"/>
    </row>
    <row r="2" spans="1:54" x14ac:dyDescent="0.2">
      <c r="A2" s="212"/>
      <c r="B2" s="213"/>
      <c r="C2" s="214"/>
      <c r="D2" s="215"/>
      <c r="E2" s="216"/>
      <c r="F2" s="215"/>
      <c r="G2" s="216"/>
      <c r="H2" s="215"/>
      <c r="I2" s="216"/>
      <c r="J2" s="216"/>
      <c r="K2" s="216"/>
      <c r="L2" s="216"/>
      <c r="M2" s="216"/>
      <c r="N2" s="216"/>
      <c r="O2" s="215"/>
      <c r="P2" s="216"/>
      <c r="Q2" s="216"/>
      <c r="R2" s="216"/>
      <c r="S2" s="215"/>
      <c r="T2" s="216"/>
      <c r="U2" s="215"/>
      <c r="V2" s="216"/>
      <c r="W2" s="215"/>
      <c r="X2" s="215"/>
      <c r="Y2" s="215"/>
      <c r="Z2" s="215"/>
      <c r="AA2" s="215"/>
      <c r="AB2" s="215"/>
      <c r="AC2" s="217"/>
      <c r="AD2" s="216"/>
      <c r="AE2" s="216"/>
      <c r="AF2" s="216"/>
      <c r="AG2" s="216"/>
      <c r="AH2" s="215"/>
      <c r="AI2" s="216"/>
      <c r="AJ2" s="215"/>
      <c r="AK2" s="216"/>
      <c r="AL2" s="215"/>
      <c r="AM2" s="216"/>
      <c r="AN2" s="216"/>
      <c r="AO2" s="215"/>
      <c r="AP2" s="216"/>
      <c r="AQ2" s="216"/>
      <c r="AR2" s="216"/>
      <c r="AS2" s="215"/>
      <c r="AT2" s="216"/>
      <c r="AU2" s="215"/>
      <c r="AV2" s="216"/>
      <c r="AW2" s="216"/>
      <c r="AX2" s="218"/>
    </row>
    <row r="3" spans="1:54" ht="15.75" x14ac:dyDescent="0.25">
      <c r="A3" s="219" t="s">
        <v>64</v>
      </c>
      <c r="B3" s="220"/>
      <c r="C3" s="220"/>
      <c r="D3" s="220"/>
      <c r="E3" s="220"/>
      <c r="F3" s="221"/>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2"/>
      <c r="AM3" s="220"/>
      <c r="AN3" s="220"/>
      <c r="AO3" s="221"/>
      <c r="AP3" s="220"/>
      <c r="AQ3" s="220"/>
      <c r="AR3" s="220"/>
      <c r="AS3" s="221"/>
      <c r="AT3" s="220"/>
      <c r="AU3" s="221"/>
      <c r="AV3" s="223"/>
      <c r="AW3" s="220"/>
      <c r="AX3" s="224"/>
    </row>
    <row r="4" spans="1:54" ht="15.75" x14ac:dyDescent="0.25">
      <c r="A4" s="109"/>
      <c r="B4" s="110"/>
      <c r="C4" s="123"/>
      <c r="D4" s="249" t="s">
        <v>84</v>
      </c>
      <c r="E4" s="251"/>
      <c r="F4" s="257" t="s">
        <v>85</v>
      </c>
      <c r="G4" s="258"/>
      <c r="H4" s="258"/>
      <c r="I4" s="258"/>
      <c r="J4" s="258"/>
      <c r="K4" s="258"/>
      <c r="L4" s="258"/>
      <c r="M4" s="258"/>
      <c r="N4" s="259"/>
      <c r="O4" s="249" t="s">
        <v>86</v>
      </c>
      <c r="P4" s="250"/>
      <c r="Q4" s="250"/>
      <c r="R4" s="251"/>
      <c r="S4" s="249" t="s">
        <v>87</v>
      </c>
      <c r="T4" s="250"/>
      <c r="U4" s="250"/>
      <c r="V4" s="250"/>
      <c r="W4" s="250"/>
      <c r="X4" s="250"/>
      <c r="Y4" s="250"/>
      <c r="Z4" s="250"/>
      <c r="AA4" s="250"/>
      <c r="AB4" s="251"/>
      <c r="AC4" s="249" t="s">
        <v>88</v>
      </c>
      <c r="AD4" s="250"/>
      <c r="AE4" s="250"/>
      <c r="AF4" s="250"/>
      <c r="AG4" s="251"/>
      <c r="AH4" s="249" t="s">
        <v>89</v>
      </c>
      <c r="AI4" s="250"/>
      <c r="AJ4" s="250"/>
      <c r="AK4" s="251"/>
      <c r="AL4" s="249" t="s">
        <v>90</v>
      </c>
      <c r="AM4" s="250"/>
      <c r="AN4" s="251"/>
      <c r="AO4" s="252" t="s">
        <v>91</v>
      </c>
      <c r="AP4" s="253"/>
      <c r="AQ4" s="253"/>
      <c r="AR4" s="253"/>
      <c r="AS4" s="254" t="s">
        <v>92</v>
      </c>
      <c r="AT4" s="255"/>
      <c r="AU4" s="255"/>
      <c r="AV4" s="255"/>
      <c r="AW4" s="255"/>
      <c r="AX4" s="256"/>
    </row>
    <row r="5" spans="1:54" ht="84" customHeight="1" x14ac:dyDescent="0.2">
      <c r="A5" s="10" t="s">
        <v>0</v>
      </c>
      <c r="B5" s="11" t="s">
        <v>1</v>
      </c>
      <c r="C5" s="124" t="s">
        <v>2</v>
      </c>
      <c r="D5" s="12" t="s">
        <v>93</v>
      </c>
      <c r="E5" s="13" t="s">
        <v>94</v>
      </c>
      <c r="F5" s="12" t="s">
        <v>95</v>
      </c>
      <c r="G5" s="12" t="s">
        <v>96</v>
      </c>
      <c r="H5" s="12" t="s">
        <v>97</v>
      </c>
      <c r="I5" s="12" t="s">
        <v>98</v>
      </c>
      <c r="J5" s="13" t="s">
        <v>99</v>
      </c>
      <c r="K5" s="13" t="s">
        <v>100</v>
      </c>
      <c r="L5" s="13" t="s">
        <v>101</v>
      </c>
      <c r="M5" s="13" t="s">
        <v>102</v>
      </c>
      <c r="N5" s="13" t="s">
        <v>103</v>
      </c>
      <c r="O5" s="12" t="s">
        <v>104</v>
      </c>
      <c r="P5" s="13" t="s">
        <v>94</v>
      </c>
      <c r="Q5" s="13" t="s">
        <v>105</v>
      </c>
      <c r="R5" s="13" t="s">
        <v>105</v>
      </c>
      <c r="S5" s="12" t="s">
        <v>106</v>
      </c>
      <c r="T5" s="13" t="s">
        <v>107</v>
      </c>
      <c r="U5" s="12" t="s">
        <v>97</v>
      </c>
      <c r="V5" s="12" t="s">
        <v>98</v>
      </c>
      <c r="W5" s="125" t="s">
        <v>108</v>
      </c>
      <c r="X5" s="125" t="s">
        <v>109</v>
      </c>
      <c r="Y5" s="125" t="s">
        <v>110</v>
      </c>
      <c r="Z5" s="125" t="s">
        <v>111</v>
      </c>
      <c r="AA5" s="125" t="s">
        <v>112</v>
      </c>
      <c r="AB5" s="125" t="s">
        <v>113</v>
      </c>
      <c r="AC5" s="12" t="s">
        <v>114</v>
      </c>
      <c r="AD5" s="12" t="s">
        <v>94</v>
      </c>
      <c r="AE5" s="12" t="s">
        <v>105</v>
      </c>
      <c r="AF5" s="12" t="s">
        <v>105</v>
      </c>
      <c r="AG5" s="12" t="s">
        <v>105</v>
      </c>
      <c r="AH5" s="12" t="s">
        <v>115</v>
      </c>
      <c r="AI5" s="12" t="s">
        <v>116</v>
      </c>
      <c r="AJ5" s="12" t="s">
        <v>117</v>
      </c>
      <c r="AK5" s="12" t="s">
        <v>118</v>
      </c>
      <c r="AL5" s="126" t="s">
        <v>119</v>
      </c>
      <c r="AM5" s="13" t="s">
        <v>94</v>
      </c>
      <c r="AN5" s="13" t="s">
        <v>105</v>
      </c>
      <c r="AO5" s="12" t="s">
        <v>119</v>
      </c>
      <c r="AP5" s="13" t="s">
        <v>94</v>
      </c>
      <c r="AQ5" s="12" t="s">
        <v>120</v>
      </c>
      <c r="AR5" s="12" t="s">
        <v>120</v>
      </c>
      <c r="AS5" s="12" t="s">
        <v>121</v>
      </c>
      <c r="AT5" s="12" t="s">
        <v>122</v>
      </c>
      <c r="AU5" s="12" t="s">
        <v>123</v>
      </c>
      <c r="AV5" s="13" t="s">
        <v>124</v>
      </c>
      <c r="AW5" s="12" t="s">
        <v>125</v>
      </c>
      <c r="AX5" s="13" t="s">
        <v>50</v>
      </c>
    </row>
    <row r="6" spans="1:54" ht="13.5" customHeight="1" x14ac:dyDescent="0.2">
      <c r="A6" s="14"/>
      <c r="B6" s="15"/>
      <c r="C6" s="127"/>
      <c r="D6" s="16"/>
      <c r="E6" s="17"/>
      <c r="F6" s="102"/>
      <c r="G6" s="17"/>
      <c r="H6" s="102"/>
      <c r="I6" s="17"/>
      <c r="J6" s="20">
        <v>1.1000000000000001</v>
      </c>
      <c r="K6" s="20">
        <v>1.35</v>
      </c>
      <c r="L6" s="20">
        <v>1.5</v>
      </c>
      <c r="M6" s="20">
        <v>2</v>
      </c>
      <c r="N6" s="20">
        <v>2.15</v>
      </c>
      <c r="O6" s="102"/>
      <c r="P6" s="17"/>
      <c r="Q6" s="20">
        <v>1.3</v>
      </c>
      <c r="R6" s="20">
        <v>1.5</v>
      </c>
      <c r="S6" s="16"/>
      <c r="T6" s="18"/>
      <c r="U6" s="16"/>
      <c r="V6" s="18"/>
      <c r="W6" s="19">
        <v>1.1000000000000001</v>
      </c>
      <c r="X6" s="19">
        <v>1.37</v>
      </c>
      <c r="Y6" s="19">
        <v>1.62</v>
      </c>
      <c r="Z6" s="19">
        <v>1.47</v>
      </c>
      <c r="AA6" s="19">
        <v>2.17</v>
      </c>
      <c r="AB6" s="19">
        <v>3</v>
      </c>
      <c r="AC6" s="16"/>
      <c r="AD6" s="16"/>
      <c r="AE6" s="20">
        <v>1.65</v>
      </c>
      <c r="AF6" s="20">
        <v>2.1</v>
      </c>
      <c r="AG6" s="20">
        <v>3</v>
      </c>
      <c r="AH6" s="16"/>
      <c r="AI6" s="18"/>
      <c r="AJ6" s="16"/>
      <c r="AK6" s="18"/>
      <c r="AL6" s="128"/>
      <c r="AM6" s="17"/>
      <c r="AN6" s="20">
        <v>1.5</v>
      </c>
      <c r="AO6" s="16"/>
      <c r="AP6" s="16"/>
      <c r="AQ6" s="20">
        <v>1.2</v>
      </c>
      <c r="AR6" s="20">
        <v>1.35</v>
      </c>
      <c r="AS6" s="16"/>
      <c r="AT6" s="16"/>
      <c r="AU6" s="16"/>
      <c r="AV6" s="18"/>
      <c r="AW6" s="17"/>
      <c r="AX6" s="17"/>
    </row>
    <row r="7" spans="1:54" ht="13.5" customHeight="1" x14ac:dyDescent="0.2">
      <c r="A7" s="14"/>
      <c r="B7" s="15"/>
      <c r="C7" s="226" t="s">
        <v>5</v>
      </c>
      <c r="D7" s="129" t="s">
        <v>6</v>
      </c>
      <c r="E7" s="130" t="s">
        <v>6</v>
      </c>
      <c r="F7" s="129" t="s">
        <v>6</v>
      </c>
      <c r="G7" s="130" t="s">
        <v>6</v>
      </c>
      <c r="H7" s="130" t="s">
        <v>6</v>
      </c>
      <c r="I7" s="130" t="s">
        <v>6</v>
      </c>
      <c r="J7" s="130" t="s">
        <v>6</v>
      </c>
      <c r="K7" s="130" t="s">
        <v>6</v>
      </c>
      <c r="L7" s="130" t="s">
        <v>6</v>
      </c>
      <c r="M7" s="130" t="s">
        <v>6</v>
      </c>
      <c r="N7" s="130" t="s">
        <v>6</v>
      </c>
      <c r="O7" s="130" t="s">
        <v>6</v>
      </c>
      <c r="P7" s="130" t="s">
        <v>6</v>
      </c>
      <c r="Q7" s="130" t="s">
        <v>6</v>
      </c>
      <c r="R7" s="130" t="s">
        <v>6</v>
      </c>
      <c r="S7" s="130" t="s">
        <v>6</v>
      </c>
      <c r="T7" s="130" t="s">
        <v>6</v>
      </c>
      <c r="U7" s="130" t="s">
        <v>6</v>
      </c>
      <c r="V7" s="130" t="s">
        <v>6</v>
      </c>
      <c r="W7" s="130" t="s">
        <v>6</v>
      </c>
      <c r="X7" s="130" t="s">
        <v>6</v>
      </c>
      <c r="Y7" s="130" t="s">
        <v>6</v>
      </c>
      <c r="Z7" s="130" t="s">
        <v>6</v>
      </c>
      <c r="AA7" s="130" t="s">
        <v>6</v>
      </c>
      <c r="AB7" s="130" t="s">
        <v>6</v>
      </c>
      <c r="AC7" s="130" t="s">
        <v>6</v>
      </c>
      <c r="AD7" s="130" t="s">
        <v>6</v>
      </c>
      <c r="AE7" s="130" t="s">
        <v>6</v>
      </c>
      <c r="AF7" s="130" t="s">
        <v>6</v>
      </c>
      <c r="AG7" s="130" t="s">
        <v>6</v>
      </c>
      <c r="AH7" s="130" t="s">
        <v>6</v>
      </c>
      <c r="AI7" s="130" t="s">
        <v>6</v>
      </c>
      <c r="AJ7" s="130" t="s">
        <v>6</v>
      </c>
      <c r="AK7" s="130" t="s">
        <v>6</v>
      </c>
      <c r="AL7" s="131" t="s">
        <v>6</v>
      </c>
      <c r="AM7" s="130" t="s">
        <v>6</v>
      </c>
      <c r="AN7" s="130" t="s">
        <v>6</v>
      </c>
      <c r="AO7" s="129" t="s">
        <v>6</v>
      </c>
      <c r="AP7" s="130" t="s">
        <v>6</v>
      </c>
      <c r="AQ7" s="130" t="s">
        <v>6</v>
      </c>
      <c r="AR7" s="130" t="s">
        <v>6</v>
      </c>
      <c r="AS7" s="129" t="s">
        <v>6</v>
      </c>
      <c r="AT7" s="130" t="s">
        <v>6</v>
      </c>
      <c r="AU7" s="129" t="s">
        <v>6</v>
      </c>
      <c r="AV7" s="130" t="s">
        <v>6</v>
      </c>
      <c r="AW7" s="130" t="s">
        <v>6</v>
      </c>
      <c r="AX7" s="130" t="s">
        <v>6</v>
      </c>
      <c r="AY7" s="132"/>
      <c r="AZ7" s="132"/>
      <c r="BA7" s="132"/>
      <c r="BB7" s="132"/>
    </row>
    <row r="8" spans="1:54" x14ac:dyDescent="0.2">
      <c r="A8" s="243"/>
      <c r="B8" s="244" t="s">
        <v>3</v>
      </c>
      <c r="C8" s="244"/>
      <c r="D8" s="244"/>
      <c r="E8" s="244"/>
      <c r="F8" s="245"/>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6"/>
      <c r="AM8" s="244"/>
      <c r="AN8" s="244"/>
      <c r="AO8" s="245"/>
      <c r="AP8" s="244"/>
      <c r="AQ8" s="244"/>
      <c r="AR8" s="244"/>
      <c r="AS8" s="245"/>
      <c r="AT8" s="244"/>
      <c r="AU8" s="245"/>
      <c r="AV8" s="247"/>
      <c r="AW8" s="244"/>
      <c r="AX8" s="248"/>
    </row>
    <row r="9" spans="1:54" x14ac:dyDescent="0.2">
      <c r="A9" s="227"/>
      <c r="B9" s="228"/>
      <c r="C9" s="229"/>
      <c r="D9" s="230"/>
      <c r="E9" s="231"/>
      <c r="F9" s="230"/>
      <c r="G9" s="231"/>
      <c r="H9" s="230"/>
      <c r="I9" s="231"/>
      <c r="J9" s="232"/>
      <c r="K9" s="232"/>
      <c r="L9" s="232"/>
      <c r="M9" s="232"/>
      <c r="N9" s="232"/>
      <c r="O9" s="233"/>
      <c r="P9" s="234"/>
      <c r="Q9" s="232"/>
      <c r="R9" s="232"/>
      <c r="S9" s="233"/>
      <c r="T9" s="234"/>
      <c r="U9" s="233"/>
      <c r="V9" s="234"/>
      <c r="W9" s="232"/>
      <c r="X9" s="232"/>
      <c r="Y9" s="232"/>
      <c r="Z9" s="232"/>
      <c r="AA9" s="232"/>
      <c r="AB9" s="232"/>
      <c r="AC9" s="235"/>
      <c r="AD9" s="230"/>
      <c r="AE9" s="236"/>
      <c r="AF9" s="236"/>
      <c r="AG9" s="236"/>
      <c r="AH9" s="233"/>
      <c r="AI9" s="231"/>
      <c r="AJ9" s="233"/>
      <c r="AK9" s="231"/>
      <c r="AL9" s="233"/>
      <c r="AM9" s="231"/>
      <c r="AN9" s="236"/>
      <c r="AO9" s="233"/>
      <c r="AP9" s="231"/>
      <c r="AQ9" s="236"/>
      <c r="AR9" s="236"/>
      <c r="AS9" s="233"/>
      <c r="AT9" s="231"/>
      <c r="AU9" s="233"/>
      <c r="AV9" s="231"/>
      <c r="AW9" s="233"/>
      <c r="AX9" s="231"/>
    </row>
    <row r="10" spans="1:54" x14ac:dyDescent="0.2">
      <c r="A10" s="24"/>
      <c r="B10" s="25" t="s">
        <v>37</v>
      </c>
      <c r="C10" s="26"/>
      <c r="D10" s="27"/>
      <c r="E10" s="28"/>
      <c r="F10" s="29"/>
      <c r="G10" s="28"/>
      <c r="H10" s="29"/>
      <c r="I10" s="28"/>
      <c r="J10" s="32"/>
      <c r="K10" s="32"/>
      <c r="L10" s="32"/>
      <c r="M10" s="32"/>
      <c r="N10" s="32"/>
      <c r="O10" s="29"/>
      <c r="P10" s="28"/>
      <c r="Q10" s="32"/>
      <c r="R10" s="32"/>
      <c r="S10" s="29"/>
      <c r="T10" s="28"/>
      <c r="U10" s="29"/>
      <c r="V10" s="28"/>
      <c r="W10" s="32"/>
      <c r="X10" s="32"/>
      <c r="Y10" s="32"/>
      <c r="Z10" s="32"/>
      <c r="AA10" s="32"/>
      <c r="AB10" s="32"/>
      <c r="AC10" s="30"/>
      <c r="AD10" s="28"/>
      <c r="AE10" s="33"/>
      <c r="AF10" s="33"/>
      <c r="AG10" s="33"/>
      <c r="AH10" s="31"/>
      <c r="AI10" s="28"/>
      <c r="AJ10" s="31"/>
      <c r="AK10" s="28"/>
      <c r="AL10" s="31"/>
      <c r="AM10" s="28"/>
      <c r="AN10" s="33"/>
      <c r="AO10" s="31"/>
      <c r="AP10" s="28"/>
      <c r="AQ10" s="33"/>
      <c r="AR10" s="33"/>
      <c r="AS10" s="31"/>
      <c r="AT10" s="28"/>
      <c r="AU10" s="31"/>
      <c r="AV10" s="28"/>
      <c r="AW10" s="31"/>
      <c r="AX10" s="28"/>
    </row>
    <row r="11" spans="1:54" x14ac:dyDescent="0.2">
      <c r="A11" s="34" t="s">
        <v>7</v>
      </c>
      <c r="B11" s="35" t="s">
        <v>8</v>
      </c>
      <c r="C11" s="36">
        <v>15</v>
      </c>
      <c r="D11" s="29">
        <f t="shared" ref="D11:D25" si="0">ROUND(E11*C11,1)</f>
        <v>655.20000000000005</v>
      </c>
      <c r="E11" s="105">
        <f>RCF!C$43</f>
        <v>43.679000000000002</v>
      </c>
      <c r="F11" s="107">
        <v>297.10000000000002</v>
      </c>
      <c r="G11" s="28">
        <f t="shared" ref="G11:I25" si="1">F11/$C11</f>
        <v>19.806666666666668</v>
      </c>
      <c r="H11" s="107">
        <f>ROUNDDOWN(F11/1.03*1.06,1)</f>
        <v>305.7</v>
      </c>
      <c r="I11" s="28">
        <f t="shared" si="1"/>
        <v>20.38</v>
      </c>
      <c r="J11" s="33">
        <f t="shared" ref="J11:N25" si="2">ROUND($C11*$I11*J$6,1)</f>
        <v>336.3</v>
      </c>
      <c r="K11" s="33">
        <f t="shared" si="2"/>
        <v>412.7</v>
      </c>
      <c r="L11" s="33">
        <f t="shared" si="2"/>
        <v>458.6</v>
      </c>
      <c r="M11" s="33">
        <f t="shared" si="2"/>
        <v>611.4</v>
      </c>
      <c r="N11" s="33">
        <f t="shared" si="2"/>
        <v>657.3</v>
      </c>
      <c r="O11" s="107">
        <v>300.5</v>
      </c>
      <c r="P11" s="28">
        <f t="shared" ref="P11" si="3">O11/$C11</f>
        <v>20.033333333333335</v>
      </c>
      <c r="Q11" s="33">
        <f>ROUNDDOWN($O11*Q$6,1)</f>
        <v>390.6</v>
      </c>
      <c r="R11" s="33">
        <f>ROUNDDOWN($O11*R$6,1)</f>
        <v>450.7</v>
      </c>
      <c r="S11" s="107">
        <v>200.8</v>
      </c>
      <c r="T11" s="28">
        <f t="shared" ref="T11" si="4">S11/$C11</f>
        <v>13.386666666666667</v>
      </c>
      <c r="U11" s="107">
        <f>ROUNDDOWN(S11*1.055,1)</f>
        <v>211.8</v>
      </c>
      <c r="V11" s="28">
        <f t="shared" ref="V11" si="5">U11/$C11</f>
        <v>14.120000000000001</v>
      </c>
      <c r="W11" s="33">
        <f>ROUNDDOWN($U11*W$6,1)</f>
        <v>232.9</v>
      </c>
      <c r="X11" s="33">
        <f t="shared" ref="X11:AB25" si="6">ROUNDDOWN($U11*X$6,1)</f>
        <v>290.10000000000002</v>
      </c>
      <c r="Y11" s="33">
        <f t="shared" si="6"/>
        <v>343.1</v>
      </c>
      <c r="Z11" s="33">
        <f t="shared" si="6"/>
        <v>311.3</v>
      </c>
      <c r="AA11" s="33">
        <f t="shared" si="6"/>
        <v>459.6</v>
      </c>
      <c r="AB11" s="33">
        <f t="shared" si="6"/>
        <v>635.4</v>
      </c>
      <c r="AC11" s="29">
        <v>299.89999999999998</v>
      </c>
      <c r="AD11" s="28">
        <f t="shared" ref="AD11" si="7">AC11/$C11</f>
        <v>19.993333333333332</v>
      </c>
      <c r="AE11" s="33">
        <f t="shared" ref="AE11:AG25" si="8">ROUND($AC11*AE$6,1)</f>
        <v>494.8</v>
      </c>
      <c r="AF11" s="33">
        <f t="shared" si="8"/>
        <v>629.79999999999995</v>
      </c>
      <c r="AG11" s="33">
        <f t="shared" si="8"/>
        <v>899.7</v>
      </c>
      <c r="AH11" s="108">
        <v>301.8</v>
      </c>
      <c r="AI11" s="28">
        <f t="shared" ref="AI11" si="9">AH11/$C11</f>
        <v>20.12</v>
      </c>
      <c r="AJ11" s="108">
        <v>392.3</v>
      </c>
      <c r="AK11" s="28">
        <f t="shared" ref="AK11" si="10">AJ11/$C11</f>
        <v>26.153333333333332</v>
      </c>
      <c r="AL11" s="108">
        <f>ROUNDDOWN($C11*AM11,1)</f>
        <v>310.60000000000002</v>
      </c>
      <c r="AM11" s="28">
        <f>RCF!I$33</f>
        <v>20.709</v>
      </c>
      <c r="AN11" s="33">
        <f>ROUNDDOWN(AL11*AN$6,1)</f>
        <v>465.9</v>
      </c>
      <c r="AO11" s="108">
        <v>314.60000000000002</v>
      </c>
      <c r="AP11" s="28">
        <f t="shared" ref="AP11" si="11">AO11/$C11</f>
        <v>20.973333333333336</v>
      </c>
      <c r="AQ11" s="33">
        <f>ROUNDDOWN($AO11*AQ$6,1)</f>
        <v>377.5</v>
      </c>
      <c r="AR11" s="33">
        <f>ROUNDDOWN($AO11*AR$6,1)</f>
        <v>424.7</v>
      </c>
      <c r="AS11" s="108">
        <v>317.7</v>
      </c>
      <c r="AT11" s="28">
        <f t="shared" ref="AT11:AV11" si="12">AS11/$C11</f>
        <v>21.18</v>
      </c>
      <c r="AU11" s="108">
        <v>311.10000000000002</v>
      </c>
      <c r="AV11" s="28">
        <f t="shared" si="12"/>
        <v>20.740000000000002</v>
      </c>
      <c r="AW11" s="108">
        <f>ROUNDDOWN($C11*AX11,1)</f>
        <v>307.10000000000002</v>
      </c>
      <c r="AX11" s="28">
        <f>RCF!I$41</f>
        <v>20.478000000000002</v>
      </c>
    </row>
    <row r="12" spans="1:54" x14ac:dyDescent="0.2">
      <c r="A12" s="34" t="s">
        <v>9</v>
      </c>
      <c r="B12" s="35" t="s">
        <v>10</v>
      </c>
      <c r="C12" s="36">
        <v>15</v>
      </c>
      <c r="D12" s="29">
        <f t="shared" si="0"/>
        <v>655.20000000000005</v>
      </c>
      <c r="E12" s="105">
        <f>RCF!C$43</f>
        <v>43.679000000000002</v>
      </c>
      <c r="F12" s="107">
        <v>297.10000000000002</v>
      </c>
      <c r="G12" s="28">
        <f t="shared" si="1"/>
        <v>19.806666666666668</v>
      </c>
      <c r="H12" s="107">
        <f t="shared" ref="H12:H25" si="13">ROUNDDOWN(F12/1.03*1.06,1)</f>
        <v>305.7</v>
      </c>
      <c r="I12" s="28">
        <f t="shared" si="1"/>
        <v>20.38</v>
      </c>
      <c r="J12" s="33">
        <f t="shared" si="2"/>
        <v>336.3</v>
      </c>
      <c r="K12" s="33">
        <f t="shared" si="2"/>
        <v>412.7</v>
      </c>
      <c r="L12" s="33">
        <f t="shared" si="2"/>
        <v>458.6</v>
      </c>
      <c r="M12" s="33">
        <f t="shared" si="2"/>
        <v>611.4</v>
      </c>
      <c r="N12" s="33">
        <f t="shared" si="2"/>
        <v>657.3</v>
      </c>
      <c r="O12" s="107">
        <v>300.5</v>
      </c>
      <c r="P12" s="28">
        <f t="shared" ref="P12" si="14">O12/$C12</f>
        <v>20.033333333333335</v>
      </c>
      <c r="Q12" s="33">
        <f t="shared" ref="Q12:R25" si="15">ROUNDDOWN($O12*Q$6,1)</f>
        <v>390.6</v>
      </c>
      <c r="R12" s="33">
        <f t="shared" si="15"/>
        <v>450.7</v>
      </c>
      <c r="S12" s="107">
        <v>280</v>
      </c>
      <c r="T12" s="28">
        <f t="shared" ref="T12" si="16">S12/$C12</f>
        <v>18.666666666666668</v>
      </c>
      <c r="U12" s="107">
        <f t="shared" ref="U12:U25" si="17">ROUNDDOWN(S12*1.055,1)</f>
        <v>295.39999999999998</v>
      </c>
      <c r="V12" s="28">
        <f t="shared" ref="V12" si="18">U12/$C12</f>
        <v>19.693333333333332</v>
      </c>
      <c r="W12" s="33">
        <f t="shared" ref="W12:W25" si="19">ROUNDDOWN($U12*W$6,1)</f>
        <v>324.89999999999998</v>
      </c>
      <c r="X12" s="33">
        <f t="shared" si="6"/>
        <v>404.6</v>
      </c>
      <c r="Y12" s="33">
        <f t="shared" si="6"/>
        <v>478.5</v>
      </c>
      <c r="Z12" s="33">
        <f t="shared" si="6"/>
        <v>434.2</v>
      </c>
      <c r="AA12" s="33">
        <f t="shared" si="6"/>
        <v>641</v>
      </c>
      <c r="AB12" s="33">
        <f t="shared" si="6"/>
        <v>886.2</v>
      </c>
      <c r="AC12" s="29">
        <v>299.89999999999998</v>
      </c>
      <c r="AD12" s="28">
        <f t="shared" ref="AD12" si="20">AC12/$C12</f>
        <v>19.993333333333332</v>
      </c>
      <c r="AE12" s="33">
        <f t="shared" si="8"/>
        <v>494.8</v>
      </c>
      <c r="AF12" s="33">
        <f t="shared" si="8"/>
        <v>629.79999999999995</v>
      </c>
      <c r="AG12" s="33">
        <f t="shared" si="8"/>
        <v>899.7</v>
      </c>
      <c r="AH12" s="108">
        <v>295.5</v>
      </c>
      <c r="AI12" s="28">
        <f t="shared" ref="AI12" si="21">AH12/$C12</f>
        <v>19.7</v>
      </c>
      <c r="AJ12" s="108">
        <v>392.3</v>
      </c>
      <c r="AK12" s="28">
        <f t="shared" ref="AK12" si="22">AJ12/$C12</f>
        <v>26.153333333333332</v>
      </c>
      <c r="AL12" s="108">
        <f t="shared" ref="AL12:AL25" si="23">ROUNDDOWN(C12*AM12,1)</f>
        <v>310.60000000000002</v>
      </c>
      <c r="AM12" s="28">
        <f>RCF!I$33</f>
        <v>20.709</v>
      </c>
      <c r="AN12" s="33">
        <f>ROUNDDOWN(AL12*AN$6,1)</f>
        <v>465.9</v>
      </c>
      <c r="AO12" s="108">
        <v>314.60000000000002</v>
      </c>
      <c r="AP12" s="28">
        <f t="shared" ref="AP12" si="24">AO12/$C12</f>
        <v>20.973333333333336</v>
      </c>
      <c r="AQ12" s="33">
        <f t="shared" ref="AQ12:AR25" si="25">ROUNDDOWN($AO12*AQ$6,1)</f>
        <v>377.5</v>
      </c>
      <c r="AR12" s="33">
        <f t="shared" si="25"/>
        <v>424.7</v>
      </c>
      <c r="AS12" s="108">
        <v>317.7</v>
      </c>
      <c r="AT12" s="28">
        <f t="shared" ref="AT12:AV12" si="26">AS12/$C12</f>
        <v>21.18</v>
      </c>
      <c r="AU12" s="108">
        <v>311.10000000000002</v>
      </c>
      <c r="AV12" s="28">
        <f t="shared" si="26"/>
        <v>20.740000000000002</v>
      </c>
      <c r="AW12" s="108">
        <f t="shared" ref="AW12:AW18" si="27">ROUNDDOWN($C12*AX12,1)</f>
        <v>307.10000000000002</v>
      </c>
      <c r="AX12" s="28">
        <f>RCF!I$41</f>
        <v>20.478000000000002</v>
      </c>
    </row>
    <row r="13" spans="1:54" x14ac:dyDescent="0.2">
      <c r="A13" s="37" t="s">
        <v>11</v>
      </c>
      <c r="B13" s="35" t="s">
        <v>12</v>
      </c>
      <c r="C13" s="36">
        <v>12</v>
      </c>
      <c r="D13" s="29">
        <f t="shared" si="0"/>
        <v>524.1</v>
      </c>
      <c r="E13" s="105">
        <f>RCF!C$43</f>
        <v>43.679000000000002</v>
      </c>
      <c r="F13" s="107">
        <v>356.6</v>
      </c>
      <c r="G13" s="28">
        <f t="shared" si="1"/>
        <v>29.716666666666669</v>
      </c>
      <c r="H13" s="107">
        <f t="shared" si="13"/>
        <v>366.9</v>
      </c>
      <c r="I13" s="28">
        <f t="shared" si="1"/>
        <v>30.574999999999999</v>
      </c>
      <c r="J13" s="33">
        <f t="shared" si="2"/>
        <v>403.6</v>
      </c>
      <c r="K13" s="33">
        <f t="shared" si="2"/>
        <v>495.3</v>
      </c>
      <c r="L13" s="33">
        <f t="shared" si="2"/>
        <v>550.4</v>
      </c>
      <c r="M13" s="33">
        <f t="shared" si="2"/>
        <v>733.8</v>
      </c>
      <c r="N13" s="33">
        <f t="shared" si="2"/>
        <v>788.8</v>
      </c>
      <c r="O13" s="107">
        <v>360.6</v>
      </c>
      <c r="P13" s="28">
        <f t="shared" ref="P13" si="28">O13/$C13</f>
        <v>30.05</v>
      </c>
      <c r="Q13" s="33">
        <f t="shared" si="15"/>
        <v>468.7</v>
      </c>
      <c r="R13" s="33">
        <f t="shared" si="15"/>
        <v>540.9</v>
      </c>
      <c r="S13" s="107">
        <v>336.3</v>
      </c>
      <c r="T13" s="28">
        <f t="shared" ref="T13" si="29">S13/$C13</f>
        <v>28.025000000000002</v>
      </c>
      <c r="U13" s="107">
        <f t="shared" si="17"/>
        <v>354.7</v>
      </c>
      <c r="V13" s="28">
        <f t="shared" ref="V13" si="30">U13/$C13</f>
        <v>29.558333333333334</v>
      </c>
      <c r="W13" s="33">
        <f t="shared" si="19"/>
        <v>390.1</v>
      </c>
      <c r="X13" s="33">
        <f t="shared" si="6"/>
        <v>485.9</v>
      </c>
      <c r="Y13" s="33">
        <f t="shared" si="6"/>
        <v>574.6</v>
      </c>
      <c r="Z13" s="33">
        <f t="shared" si="6"/>
        <v>521.4</v>
      </c>
      <c r="AA13" s="33">
        <f t="shared" si="6"/>
        <v>769.6</v>
      </c>
      <c r="AB13" s="33">
        <f t="shared" si="6"/>
        <v>1064.0999999999999</v>
      </c>
      <c r="AC13" s="29">
        <v>359.9</v>
      </c>
      <c r="AD13" s="28">
        <f t="shared" ref="AD13" si="31">AC13/$C13</f>
        <v>29.991666666666664</v>
      </c>
      <c r="AE13" s="33">
        <f t="shared" si="8"/>
        <v>593.79999999999995</v>
      </c>
      <c r="AF13" s="33">
        <f t="shared" si="8"/>
        <v>755.8</v>
      </c>
      <c r="AG13" s="33">
        <f t="shared" si="8"/>
        <v>1079.7</v>
      </c>
      <c r="AH13" s="108">
        <v>353.1</v>
      </c>
      <c r="AI13" s="28">
        <f t="shared" ref="AI13" si="32">AH13/$C13</f>
        <v>29.425000000000001</v>
      </c>
      <c r="AJ13" s="108">
        <v>459.1</v>
      </c>
      <c r="AK13" s="28">
        <f t="shared" ref="AK13" si="33">AJ13/$C13</f>
        <v>38.258333333333333</v>
      </c>
      <c r="AL13" s="108">
        <f t="shared" si="23"/>
        <v>248.5</v>
      </c>
      <c r="AM13" s="28">
        <f>RCF!I$33</f>
        <v>20.709</v>
      </c>
      <c r="AN13" s="33">
        <f t="shared" ref="AN13:AN25" si="34">ROUNDDOWN(AL13*AN$6,1)</f>
        <v>372.7</v>
      </c>
      <c r="AO13" s="108">
        <v>377.8</v>
      </c>
      <c r="AP13" s="28">
        <f t="shared" ref="AP13" si="35">AO13/$C13</f>
        <v>31.483333333333334</v>
      </c>
      <c r="AQ13" s="33">
        <f t="shared" si="25"/>
        <v>453.3</v>
      </c>
      <c r="AR13" s="33">
        <f t="shared" si="25"/>
        <v>510</v>
      </c>
      <c r="AS13" s="108">
        <v>381.3</v>
      </c>
      <c r="AT13" s="28">
        <f t="shared" ref="AT13:AV13" si="36">AS13/$C13</f>
        <v>31.775000000000002</v>
      </c>
      <c r="AU13" s="108">
        <v>373.5</v>
      </c>
      <c r="AV13" s="28">
        <f t="shared" si="36"/>
        <v>31.125</v>
      </c>
      <c r="AW13" s="108">
        <f t="shared" si="27"/>
        <v>245.7</v>
      </c>
      <c r="AX13" s="28">
        <f>RCF!I$41</f>
        <v>20.478000000000002</v>
      </c>
    </row>
    <row r="14" spans="1:54" x14ac:dyDescent="0.2">
      <c r="A14" s="34" t="s">
        <v>13</v>
      </c>
      <c r="B14" s="35" t="s">
        <v>14</v>
      </c>
      <c r="C14" s="36">
        <v>5</v>
      </c>
      <c r="D14" s="29">
        <f t="shared" si="0"/>
        <v>218.4</v>
      </c>
      <c r="E14" s="105">
        <f>RCF!C$43</f>
        <v>43.679000000000002</v>
      </c>
      <c r="F14" s="107">
        <v>99.1</v>
      </c>
      <c r="G14" s="28">
        <f t="shared" si="1"/>
        <v>19.82</v>
      </c>
      <c r="H14" s="107">
        <f t="shared" si="13"/>
        <v>101.9</v>
      </c>
      <c r="I14" s="28">
        <f t="shared" si="1"/>
        <v>20.380000000000003</v>
      </c>
      <c r="J14" s="33">
        <f t="shared" si="2"/>
        <v>112.1</v>
      </c>
      <c r="K14" s="33">
        <f t="shared" si="2"/>
        <v>137.6</v>
      </c>
      <c r="L14" s="33">
        <f t="shared" si="2"/>
        <v>152.9</v>
      </c>
      <c r="M14" s="33">
        <f t="shared" si="2"/>
        <v>203.8</v>
      </c>
      <c r="N14" s="33">
        <f t="shared" si="2"/>
        <v>219.1</v>
      </c>
      <c r="O14" s="107">
        <v>100.4</v>
      </c>
      <c r="P14" s="28">
        <f t="shared" ref="P14" si="37">O14/$C14</f>
        <v>20.080000000000002</v>
      </c>
      <c r="Q14" s="33">
        <f t="shared" si="15"/>
        <v>130.5</v>
      </c>
      <c r="R14" s="33">
        <f t="shared" si="15"/>
        <v>150.6</v>
      </c>
      <c r="S14" s="107">
        <v>93.2</v>
      </c>
      <c r="T14" s="28">
        <f t="shared" ref="T14" si="38">S14/$C14</f>
        <v>18.64</v>
      </c>
      <c r="U14" s="107">
        <f t="shared" si="17"/>
        <v>98.3</v>
      </c>
      <c r="V14" s="28">
        <f t="shared" ref="V14" si="39">U14/$C14</f>
        <v>19.66</v>
      </c>
      <c r="W14" s="33">
        <f t="shared" si="19"/>
        <v>108.1</v>
      </c>
      <c r="X14" s="33">
        <f t="shared" si="6"/>
        <v>134.6</v>
      </c>
      <c r="Y14" s="33">
        <f t="shared" si="6"/>
        <v>159.19999999999999</v>
      </c>
      <c r="Z14" s="33">
        <f t="shared" si="6"/>
        <v>144.5</v>
      </c>
      <c r="AA14" s="33">
        <f t="shared" si="6"/>
        <v>213.3</v>
      </c>
      <c r="AB14" s="33">
        <f t="shared" si="6"/>
        <v>294.89999999999998</v>
      </c>
      <c r="AC14" s="29">
        <v>100.2</v>
      </c>
      <c r="AD14" s="28">
        <f t="shared" ref="AD14" si="40">AC14/$C14</f>
        <v>20.04</v>
      </c>
      <c r="AE14" s="33">
        <f t="shared" si="8"/>
        <v>165.3</v>
      </c>
      <c r="AF14" s="33">
        <f t="shared" si="8"/>
        <v>210.4</v>
      </c>
      <c r="AG14" s="33">
        <f t="shared" si="8"/>
        <v>300.60000000000002</v>
      </c>
      <c r="AH14" s="108">
        <v>100.7</v>
      </c>
      <c r="AI14" s="28">
        <f t="shared" ref="AI14" si="41">AH14/$C14</f>
        <v>20.14</v>
      </c>
      <c r="AJ14" s="108">
        <v>180.9</v>
      </c>
      <c r="AK14" s="28">
        <f t="shared" ref="AK14" si="42">AJ14/$C14</f>
        <v>36.18</v>
      </c>
      <c r="AL14" s="108">
        <f t="shared" si="23"/>
        <v>103.5</v>
      </c>
      <c r="AM14" s="28">
        <f>RCF!I$33</f>
        <v>20.709</v>
      </c>
      <c r="AN14" s="33">
        <f t="shared" si="34"/>
        <v>155.19999999999999</v>
      </c>
      <c r="AO14" s="108">
        <v>104.8</v>
      </c>
      <c r="AP14" s="28">
        <f t="shared" ref="AP14" si="43">AO14/$C14</f>
        <v>20.96</v>
      </c>
      <c r="AQ14" s="33">
        <f t="shared" si="25"/>
        <v>125.7</v>
      </c>
      <c r="AR14" s="33">
        <f t="shared" si="25"/>
        <v>141.4</v>
      </c>
      <c r="AS14" s="108">
        <v>105.9</v>
      </c>
      <c r="AT14" s="28">
        <f t="shared" ref="AT14:AV14" si="44">AS14/$C14</f>
        <v>21.18</v>
      </c>
      <c r="AU14" s="108">
        <v>103.7</v>
      </c>
      <c r="AV14" s="28">
        <f t="shared" si="44"/>
        <v>20.740000000000002</v>
      </c>
      <c r="AW14" s="108">
        <f t="shared" si="27"/>
        <v>102.3</v>
      </c>
      <c r="AX14" s="28">
        <f>RCF!I$41</f>
        <v>20.478000000000002</v>
      </c>
    </row>
    <row r="15" spans="1:54" x14ac:dyDescent="0.2">
      <c r="A15" s="34" t="s">
        <v>15</v>
      </c>
      <c r="B15" s="35" t="s">
        <v>16</v>
      </c>
      <c r="C15" s="36">
        <v>9</v>
      </c>
      <c r="D15" s="29">
        <f t="shared" si="0"/>
        <v>393.1</v>
      </c>
      <c r="E15" s="105">
        <f>RCF!C$43</f>
        <v>43.679000000000002</v>
      </c>
      <c r="F15" s="107">
        <v>178.2</v>
      </c>
      <c r="G15" s="28">
        <f t="shared" si="1"/>
        <v>19.799999999999997</v>
      </c>
      <c r="H15" s="107">
        <f t="shared" si="13"/>
        <v>183.3</v>
      </c>
      <c r="I15" s="28">
        <f t="shared" si="1"/>
        <v>20.366666666666667</v>
      </c>
      <c r="J15" s="33">
        <f t="shared" si="2"/>
        <v>201.6</v>
      </c>
      <c r="K15" s="33">
        <f t="shared" si="2"/>
        <v>247.5</v>
      </c>
      <c r="L15" s="33">
        <f t="shared" si="2"/>
        <v>275</v>
      </c>
      <c r="M15" s="33">
        <f t="shared" si="2"/>
        <v>366.6</v>
      </c>
      <c r="N15" s="33">
        <f t="shared" si="2"/>
        <v>394.1</v>
      </c>
      <c r="O15" s="107">
        <v>180.2</v>
      </c>
      <c r="P15" s="28">
        <f t="shared" ref="P15" si="45">O15/$C15</f>
        <v>20.022222222222222</v>
      </c>
      <c r="Q15" s="33">
        <f t="shared" si="15"/>
        <v>234.2</v>
      </c>
      <c r="R15" s="33">
        <f t="shared" si="15"/>
        <v>270.3</v>
      </c>
      <c r="S15" s="107">
        <v>167.8</v>
      </c>
      <c r="T15" s="28">
        <f t="shared" ref="T15" si="46">S15/$C15</f>
        <v>18.644444444444446</v>
      </c>
      <c r="U15" s="107">
        <f t="shared" si="17"/>
        <v>177</v>
      </c>
      <c r="V15" s="28">
        <f t="shared" ref="V15" si="47">U15/$C15</f>
        <v>19.666666666666668</v>
      </c>
      <c r="W15" s="33">
        <f t="shared" si="19"/>
        <v>194.7</v>
      </c>
      <c r="X15" s="33">
        <f t="shared" si="6"/>
        <v>242.4</v>
      </c>
      <c r="Y15" s="33">
        <f t="shared" si="6"/>
        <v>286.7</v>
      </c>
      <c r="Z15" s="33">
        <f t="shared" si="6"/>
        <v>260.10000000000002</v>
      </c>
      <c r="AA15" s="33">
        <f t="shared" si="6"/>
        <v>384</v>
      </c>
      <c r="AB15" s="33">
        <f t="shared" si="6"/>
        <v>531</v>
      </c>
      <c r="AC15" s="29">
        <v>179.9</v>
      </c>
      <c r="AD15" s="28">
        <f t="shared" ref="AD15" si="48">AC15/$C15</f>
        <v>19.988888888888891</v>
      </c>
      <c r="AE15" s="33">
        <f t="shared" si="8"/>
        <v>296.8</v>
      </c>
      <c r="AF15" s="33">
        <f t="shared" si="8"/>
        <v>377.8</v>
      </c>
      <c r="AG15" s="33">
        <f t="shared" si="8"/>
        <v>539.70000000000005</v>
      </c>
      <c r="AH15" s="108">
        <v>181</v>
      </c>
      <c r="AI15" s="28">
        <f t="shared" ref="AI15" si="49">AH15/$C15</f>
        <v>20.111111111111111</v>
      </c>
      <c r="AJ15" s="108">
        <v>235.3</v>
      </c>
      <c r="AK15" s="28">
        <f t="shared" ref="AK15" si="50">AJ15/$C15</f>
        <v>26.144444444444446</v>
      </c>
      <c r="AL15" s="108">
        <f t="shared" si="23"/>
        <v>186.3</v>
      </c>
      <c r="AM15" s="28">
        <f>RCF!I$33</f>
        <v>20.709</v>
      </c>
      <c r="AN15" s="33">
        <f t="shared" si="34"/>
        <v>279.39999999999998</v>
      </c>
      <c r="AO15" s="108">
        <v>188.9</v>
      </c>
      <c r="AP15" s="28">
        <f t="shared" ref="AP15" si="51">AO15/$C15</f>
        <v>20.988888888888891</v>
      </c>
      <c r="AQ15" s="33">
        <f t="shared" si="25"/>
        <v>226.6</v>
      </c>
      <c r="AR15" s="33">
        <f t="shared" si="25"/>
        <v>255</v>
      </c>
      <c r="AS15" s="108">
        <v>190.8</v>
      </c>
      <c r="AT15" s="28">
        <f t="shared" ref="AT15:AV15" si="52">AS15/$C15</f>
        <v>21.200000000000003</v>
      </c>
      <c r="AU15" s="108">
        <v>186.7</v>
      </c>
      <c r="AV15" s="28">
        <f t="shared" si="52"/>
        <v>20.744444444444444</v>
      </c>
      <c r="AW15" s="108">
        <f t="shared" si="27"/>
        <v>184.3</v>
      </c>
      <c r="AX15" s="28">
        <f>RCF!I$41</f>
        <v>20.478000000000002</v>
      </c>
    </row>
    <row r="16" spans="1:54" x14ac:dyDescent="0.2">
      <c r="A16" s="34" t="s">
        <v>17</v>
      </c>
      <c r="B16" s="35" t="s">
        <v>18</v>
      </c>
      <c r="C16" s="36">
        <v>6</v>
      </c>
      <c r="D16" s="29">
        <f t="shared" si="0"/>
        <v>262.10000000000002</v>
      </c>
      <c r="E16" s="105">
        <f>RCF!C$43</f>
        <v>43.679000000000002</v>
      </c>
      <c r="F16" s="107">
        <v>118.9</v>
      </c>
      <c r="G16" s="28">
        <f t="shared" si="1"/>
        <v>19.816666666666666</v>
      </c>
      <c r="H16" s="107">
        <f t="shared" si="13"/>
        <v>122.3</v>
      </c>
      <c r="I16" s="28">
        <f t="shared" si="1"/>
        <v>20.383333333333333</v>
      </c>
      <c r="J16" s="33">
        <f t="shared" si="2"/>
        <v>134.5</v>
      </c>
      <c r="K16" s="33">
        <f t="shared" si="2"/>
        <v>165.1</v>
      </c>
      <c r="L16" s="33">
        <f t="shared" si="2"/>
        <v>183.5</v>
      </c>
      <c r="M16" s="33">
        <f t="shared" si="2"/>
        <v>244.6</v>
      </c>
      <c r="N16" s="33">
        <f t="shared" si="2"/>
        <v>262.89999999999998</v>
      </c>
      <c r="O16" s="225">
        <f>ROUNDDOWN($C16*P$11,1)</f>
        <v>120.2</v>
      </c>
      <c r="P16" s="28">
        <f t="shared" ref="P16" si="53">O16/$C16</f>
        <v>20.033333333333335</v>
      </c>
      <c r="Q16" s="33">
        <f t="shared" si="15"/>
        <v>156.19999999999999</v>
      </c>
      <c r="R16" s="33">
        <f t="shared" si="15"/>
        <v>180.3</v>
      </c>
      <c r="S16" s="107">
        <v>112.1</v>
      </c>
      <c r="T16" s="28">
        <f t="shared" ref="T16" si="54">S16/$C16</f>
        <v>18.683333333333334</v>
      </c>
      <c r="U16" s="107">
        <f t="shared" si="17"/>
        <v>118.2</v>
      </c>
      <c r="V16" s="28">
        <f t="shared" ref="V16" si="55">U16/$C16</f>
        <v>19.7</v>
      </c>
      <c r="W16" s="33">
        <f t="shared" si="19"/>
        <v>130</v>
      </c>
      <c r="X16" s="33">
        <f t="shared" si="6"/>
        <v>161.9</v>
      </c>
      <c r="Y16" s="33">
        <f t="shared" si="6"/>
        <v>191.4</v>
      </c>
      <c r="Z16" s="33">
        <f t="shared" si="6"/>
        <v>173.7</v>
      </c>
      <c r="AA16" s="33">
        <f t="shared" si="6"/>
        <v>256.39999999999998</v>
      </c>
      <c r="AB16" s="33">
        <f t="shared" si="6"/>
        <v>354.6</v>
      </c>
      <c r="AC16" s="225">
        <f>ROUNDDOWN($C16*AD$11,1)</f>
        <v>119.9</v>
      </c>
      <c r="AD16" s="28">
        <f t="shared" ref="AD16" si="56">AC16/$C16</f>
        <v>19.983333333333334</v>
      </c>
      <c r="AE16" s="33">
        <f t="shared" si="8"/>
        <v>197.8</v>
      </c>
      <c r="AF16" s="33">
        <f t="shared" si="8"/>
        <v>251.8</v>
      </c>
      <c r="AG16" s="33">
        <f t="shared" si="8"/>
        <v>359.7</v>
      </c>
      <c r="AH16" s="108">
        <v>120.8</v>
      </c>
      <c r="AI16" s="28">
        <f t="shared" ref="AI16" si="57">AH16/$C16</f>
        <v>20.133333333333333</v>
      </c>
      <c r="AJ16" s="108">
        <v>157</v>
      </c>
      <c r="AK16" s="28">
        <f t="shared" ref="AK16" si="58">AJ16/$C16</f>
        <v>26.166666666666668</v>
      </c>
      <c r="AL16" s="108">
        <f t="shared" si="23"/>
        <v>124.2</v>
      </c>
      <c r="AM16" s="28">
        <f>RCF!I$33</f>
        <v>20.709</v>
      </c>
      <c r="AN16" s="33">
        <f t="shared" si="34"/>
        <v>186.3</v>
      </c>
      <c r="AO16" s="225">
        <f>ROUNDDOWN($C16*AP$11,1)</f>
        <v>125.8</v>
      </c>
      <c r="AP16" s="28">
        <f t="shared" ref="AP16" si="59">AO16/$C16</f>
        <v>20.966666666666665</v>
      </c>
      <c r="AQ16" s="33">
        <f t="shared" si="25"/>
        <v>150.9</v>
      </c>
      <c r="AR16" s="33">
        <f t="shared" si="25"/>
        <v>169.8</v>
      </c>
      <c r="AS16" s="108">
        <v>127.2</v>
      </c>
      <c r="AT16" s="28">
        <f t="shared" ref="AT16:AV16" si="60">AS16/$C16</f>
        <v>21.2</v>
      </c>
      <c r="AU16" s="108">
        <v>124.49</v>
      </c>
      <c r="AV16" s="28">
        <f t="shared" si="60"/>
        <v>20.748333333333331</v>
      </c>
      <c r="AW16" s="108">
        <f t="shared" si="27"/>
        <v>122.8</v>
      </c>
      <c r="AX16" s="28">
        <f>RCF!I$41</f>
        <v>20.478000000000002</v>
      </c>
    </row>
    <row r="17" spans="1:50" x14ac:dyDescent="0.2">
      <c r="A17" s="34" t="s">
        <v>19</v>
      </c>
      <c r="B17" s="35" t="s">
        <v>20</v>
      </c>
      <c r="C17" s="36">
        <v>8</v>
      </c>
      <c r="D17" s="29">
        <f t="shared" si="0"/>
        <v>349.4</v>
      </c>
      <c r="E17" s="105">
        <f>RCF!C$43</f>
        <v>43.679000000000002</v>
      </c>
      <c r="F17" s="107">
        <v>158.19999999999999</v>
      </c>
      <c r="G17" s="28">
        <f t="shared" si="1"/>
        <v>19.774999999999999</v>
      </c>
      <c r="H17" s="107">
        <f t="shared" si="13"/>
        <v>162.80000000000001</v>
      </c>
      <c r="I17" s="28">
        <f t="shared" si="1"/>
        <v>20.350000000000001</v>
      </c>
      <c r="J17" s="33">
        <f t="shared" si="2"/>
        <v>179.1</v>
      </c>
      <c r="K17" s="33">
        <f t="shared" si="2"/>
        <v>219.8</v>
      </c>
      <c r="L17" s="33">
        <f t="shared" si="2"/>
        <v>244.2</v>
      </c>
      <c r="M17" s="33">
        <f t="shared" si="2"/>
        <v>325.60000000000002</v>
      </c>
      <c r="N17" s="33">
        <f t="shared" si="2"/>
        <v>350</v>
      </c>
      <c r="O17" s="225">
        <f>ROUNDDOWN($C17*P$11,1)</f>
        <v>160.19999999999999</v>
      </c>
      <c r="P17" s="28">
        <f t="shared" ref="P17" si="61">O17/$C17</f>
        <v>20.024999999999999</v>
      </c>
      <c r="Q17" s="33">
        <f t="shared" si="15"/>
        <v>208.2</v>
      </c>
      <c r="R17" s="33">
        <f t="shared" si="15"/>
        <v>240.3</v>
      </c>
      <c r="S17" s="107">
        <v>149.4</v>
      </c>
      <c r="T17" s="28">
        <f t="shared" ref="T17" si="62">S17/$C17</f>
        <v>18.675000000000001</v>
      </c>
      <c r="U17" s="107">
        <f t="shared" si="17"/>
        <v>157.6</v>
      </c>
      <c r="V17" s="28">
        <f t="shared" ref="V17" si="63">U17/$C17</f>
        <v>19.7</v>
      </c>
      <c r="W17" s="33">
        <f t="shared" si="19"/>
        <v>173.3</v>
      </c>
      <c r="X17" s="33">
        <f t="shared" si="6"/>
        <v>215.9</v>
      </c>
      <c r="Y17" s="33">
        <f t="shared" si="6"/>
        <v>255.3</v>
      </c>
      <c r="Z17" s="33">
        <f t="shared" si="6"/>
        <v>231.6</v>
      </c>
      <c r="AA17" s="33">
        <f t="shared" si="6"/>
        <v>341.9</v>
      </c>
      <c r="AB17" s="33">
        <f t="shared" si="6"/>
        <v>472.8</v>
      </c>
      <c r="AC17" s="225">
        <f>ROUNDDOWN($C17*AD$11,1)</f>
        <v>159.9</v>
      </c>
      <c r="AD17" s="28">
        <f t="shared" ref="AD17" si="64">AC17/$C17</f>
        <v>19.987500000000001</v>
      </c>
      <c r="AE17" s="33">
        <f t="shared" si="8"/>
        <v>263.8</v>
      </c>
      <c r="AF17" s="33">
        <f t="shared" si="8"/>
        <v>335.8</v>
      </c>
      <c r="AG17" s="33">
        <f t="shared" si="8"/>
        <v>479.7</v>
      </c>
      <c r="AH17" s="108">
        <v>161.1</v>
      </c>
      <c r="AI17" s="28">
        <f t="shared" ref="AI17" si="65">AH17/$C17</f>
        <v>20.137499999999999</v>
      </c>
      <c r="AJ17" s="108">
        <v>209.4</v>
      </c>
      <c r="AK17" s="28">
        <f t="shared" ref="AK17" si="66">AJ17/$C17</f>
        <v>26.175000000000001</v>
      </c>
      <c r="AL17" s="108">
        <f t="shared" si="23"/>
        <v>165.6</v>
      </c>
      <c r="AM17" s="28">
        <f>RCF!I$33</f>
        <v>20.709</v>
      </c>
      <c r="AN17" s="33">
        <f t="shared" si="34"/>
        <v>248.4</v>
      </c>
      <c r="AO17" s="225">
        <f>ROUNDDOWN($C17*AP$11,1)</f>
        <v>167.7</v>
      </c>
      <c r="AP17" s="28">
        <f t="shared" ref="AP17" si="67">AO17/$C17</f>
        <v>20.962499999999999</v>
      </c>
      <c r="AQ17" s="33">
        <f t="shared" si="25"/>
        <v>201.2</v>
      </c>
      <c r="AR17" s="33">
        <f t="shared" si="25"/>
        <v>226.3</v>
      </c>
      <c r="AS17" s="108">
        <v>169.3</v>
      </c>
      <c r="AT17" s="28">
        <f t="shared" ref="AT17:AV17" si="68">AS17/$C17</f>
        <v>21.162500000000001</v>
      </c>
      <c r="AU17" s="108">
        <v>165.99</v>
      </c>
      <c r="AV17" s="28">
        <f t="shared" si="68"/>
        <v>20.748750000000001</v>
      </c>
      <c r="AW17" s="29">
        <v>163.69999999999999</v>
      </c>
      <c r="AX17" s="28">
        <f t="shared" ref="AX17" si="69">AW17/$C17</f>
        <v>20.462499999999999</v>
      </c>
    </row>
    <row r="18" spans="1:50" x14ac:dyDescent="0.2">
      <c r="A18" s="34" t="s">
        <v>21</v>
      </c>
      <c r="B18" s="35" t="s">
        <v>22</v>
      </c>
      <c r="C18" s="36">
        <v>14</v>
      </c>
      <c r="D18" s="29">
        <f t="shared" si="0"/>
        <v>611.5</v>
      </c>
      <c r="E18" s="105">
        <f>RCF!C$43</f>
        <v>43.679000000000002</v>
      </c>
      <c r="F18" s="107">
        <v>277.2</v>
      </c>
      <c r="G18" s="28">
        <f t="shared" si="1"/>
        <v>19.8</v>
      </c>
      <c r="H18" s="107">
        <f t="shared" si="13"/>
        <v>285.2</v>
      </c>
      <c r="I18" s="28">
        <f t="shared" si="1"/>
        <v>20.37142857142857</v>
      </c>
      <c r="J18" s="33">
        <f t="shared" si="2"/>
        <v>313.7</v>
      </c>
      <c r="K18" s="33">
        <f t="shared" si="2"/>
        <v>385</v>
      </c>
      <c r="L18" s="33">
        <f t="shared" si="2"/>
        <v>427.8</v>
      </c>
      <c r="M18" s="33">
        <f t="shared" si="2"/>
        <v>570.4</v>
      </c>
      <c r="N18" s="33">
        <f t="shared" si="2"/>
        <v>613.20000000000005</v>
      </c>
      <c r="O18" s="225">
        <f>ROUNDDOWN($C18*P$11,1)</f>
        <v>280.39999999999998</v>
      </c>
      <c r="P18" s="28">
        <f t="shared" ref="P18" si="70">O18/$C18</f>
        <v>20.028571428571428</v>
      </c>
      <c r="Q18" s="33">
        <f t="shared" si="15"/>
        <v>364.5</v>
      </c>
      <c r="R18" s="33">
        <f t="shared" si="15"/>
        <v>420.6</v>
      </c>
      <c r="S18" s="107">
        <v>261.60000000000002</v>
      </c>
      <c r="T18" s="28">
        <f t="shared" ref="T18" si="71">S18/$C18</f>
        <v>18.685714285714287</v>
      </c>
      <c r="U18" s="107">
        <f t="shared" si="17"/>
        <v>275.89999999999998</v>
      </c>
      <c r="V18" s="28">
        <f t="shared" ref="V18" si="72">U18/$C18</f>
        <v>19.707142857142856</v>
      </c>
      <c r="W18" s="33">
        <f t="shared" si="19"/>
        <v>303.39999999999998</v>
      </c>
      <c r="X18" s="33">
        <f t="shared" si="6"/>
        <v>377.9</v>
      </c>
      <c r="Y18" s="33">
        <f t="shared" si="6"/>
        <v>446.9</v>
      </c>
      <c r="Z18" s="33">
        <f t="shared" si="6"/>
        <v>405.5</v>
      </c>
      <c r="AA18" s="33">
        <f t="shared" si="6"/>
        <v>598.70000000000005</v>
      </c>
      <c r="AB18" s="33">
        <f t="shared" si="6"/>
        <v>827.7</v>
      </c>
      <c r="AC18" s="225">
        <f>ROUNDDOWN($C18*AD$11,1)</f>
        <v>279.89999999999998</v>
      </c>
      <c r="AD18" s="28">
        <f t="shared" ref="AD18" si="73">AC18/$C18</f>
        <v>19.99285714285714</v>
      </c>
      <c r="AE18" s="33">
        <f t="shared" si="8"/>
        <v>461.8</v>
      </c>
      <c r="AF18" s="33">
        <f t="shared" si="8"/>
        <v>587.79999999999995</v>
      </c>
      <c r="AG18" s="33">
        <f t="shared" si="8"/>
        <v>839.7</v>
      </c>
      <c r="AH18" s="108">
        <v>281.7</v>
      </c>
      <c r="AI18" s="28">
        <f t="shared" ref="AI18" si="74">AH18/$C18</f>
        <v>20.12142857142857</v>
      </c>
      <c r="AJ18" s="108">
        <v>366</v>
      </c>
      <c r="AK18" s="28">
        <f t="shared" ref="AK18" si="75">AJ18/$C18</f>
        <v>26.142857142857142</v>
      </c>
      <c r="AL18" s="108">
        <f t="shared" si="23"/>
        <v>289.89999999999998</v>
      </c>
      <c r="AM18" s="28">
        <f>RCF!I$33</f>
        <v>20.709</v>
      </c>
      <c r="AN18" s="33">
        <f t="shared" si="34"/>
        <v>434.8</v>
      </c>
      <c r="AO18" s="225">
        <f>ROUNDDOWN($C18*AP$11,1)</f>
        <v>293.60000000000002</v>
      </c>
      <c r="AP18" s="28">
        <f t="shared" ref="AP18" si="76">AO18/$C18</f>
        <v>20.971428571428572</v>
      </c>
      <c r="AQ18" s="33">
        <f t="shared" si="25"/>
        <v>352.3</v>
      </c>
      <c r="AR18" s="33">
        <f t="shared" si="25"/>
        <v>396.3</v>
      </c>
      <c r="AS18" s="108">
        <v>296.39999999999998</v>
      </c>
      <c r="AT18" s="28">
        <f t="shared" ref="AT18:AV18" si="77">AS18/$C18</f>
        <v>21.171428571428571</v>
      </c>
      <c r="AU18" s="108">
        <v>296.49</v>
      </c>
      <c r="AV18" s="28">
        <f t="shared" si="77"/>
        <v>21.177857142857142</v>
      </c>
      <c r="AW18" s="108">
        <f t="shared" si="27"/>
        <v>286.60000000000002</v>
      </c>
      <c r="AX18" s="28">
        <f>RCF!I$41</f>
        <v>20.478000000000002</v>
      </c>
    </row>
    <row r="19" spans="1:50" x14ac:dyDescent="0.2">
      <c r="A19" s="34" t="s">
        <v>23</v>
      </c>
      <c r="B19" s="35" t="s">
        <v>24</v>
      </c>
      <c r="C19" s="36">
        <v>15</v>
      </c>
      <c r="D19" s="29">
        <f t="shared" si="0"/>
        <v>655.20000000000005</v>
      </c>
      <c r="E19" s="105">
        <f>RCF!C$43</f>
        <v>43.679000000000002</v>
      </c>
      <c r="F19" s="107">
        <v>515</v>
      </c>
      <c r="G19" s="28">
        <f t="shared" si="1"/>
        <v>34.333333333333336</v>
      </c>
      <c r="H19" s="107">
        <f t="shared" si="13"/>
        <v>530</v>
      </c>
      <c r="I19" s="28">
        <f t="shared" si="1"/>
        <v>35.333333333333336</v>
      </c>
      <c r="J19" s="33">
        <f t="shared" si="2"/>
        <v>583</v>
      </c>
      <c r="K19" s="33">
        <f t="shared" si="2"/>
        <v>715.5</v>
      </c>
      <c r="L19" s="33">
        <f t="shared" si="2"/>
        <v>795</v>
      </c>
      <c r="M19" s="33">
        <f t="shared" si="2"/>
        <v>1060</v>
      </c>
      <c r="N19" s="33">
        <f t="shared" si="2"/>
        <v>1139.5</v>
      </c>
      <c r="O19" s="107">
        <v>520.9</v>
      </c>
      <c r="P19" s="28">
        <f t="shared" ref="P19" si="78">O19/$C19</f>
        <v>34.726666666666667</v>
      </c>
      <c r="Q19" s="33">
        <f t="shared" si="15"/>
        <v>677.1</v>
      </c>
      <c r="R19" s="33">
        <f t="shared" si="15"/>
        <v>781.3</v>
      </c>
      <c r="S19" s="107">
        <v>486.7</v>
      </c>
      <c r="T19" s="28">
        <f t="shared" ref="T19" si="79">S19/$C19</f>
        <v>32.446666666666665</v>
      </c>
      <c r="U19" s="107">
        <f t="shared" si="17"/>
        <v>513.4</v>
      </c>
      <c r="V19" s="28">
        <f t="shared" ref="V19" si="80">U19/$C19</f>
        <v>34.226666666666667</v>
      </c>
      <c r="W19" s="33">
        <f t="shared" si="19"/>
        <v>564.70000000000005</v>
      </c>
      <c r="X19" s="33">
        <f t="shared" si="6"/>
        <v>703.3</v>
      </c>
      <c r="Y19" s="33">
        <v>0</v>
      </c>
      <c r="Z19" s="33">
        <f t="shared" si="6"/>
        <v>754.6</v>
      </c>
      <c r="AA19" s="33">
        <f t="shared" si="6"/>
        <v>1114</v>
      </c>
      <c r="AB19" s="33">
        <f t="shared" si="6"/>
        <v>1540.2</v>
      </c>
      <c r="AC19" s="29">
        <v>319.8</v>
      </c>
      <c r="AD19" s="28">
        <f t="shared" ref="AD19" si="81">AC19/$C19</f>
        <v>21.32</v>
      </c>
      <c r="AE19" s="33">
        <f t="shared" si="8"/>
        <v>527.70000000000005</v>
      </c>
      <c r="AF19" s="33">
        <f t="shared" si="8"/>
        <v>671.6</v>
      </c>
      <c r="AG19" s="33">
        <f t="shared" si="8"/>
        <v>959.4</v>
      </c>
      <c r="AH19" s="108">
        <v>510</v>
      </c>
      <c r="AI19" s="28">
        <f t="shared" ref="AI19" si="82">AH19/$C19</f>
        <v>34</v>
      </c>
      <c r="AJ19" s="108">
        <v>663.2</v>
      </c>
      <c r="AK19" s="28">
        <f t="shared" ref="AK19" si="83">AJ19/$C19</f>
        <v>44.213333333333338</v>
      </c>
      <c r="AL19" s="108">
        <f t="shared" si="23"/>
        <v>310.60000000000002</v>
      </c>
      <c r="AM19" s="28">
        <f>RCF!I$33</f>
        <v>20.709</v>
      </c>
      <c r="AN19" s="33">
        <f t="shared" si="34"/>
        <v>465.9</v>
      </c>
      <c r="AO19" s="108">
        <v>545.5</v>
      </c>
      <c r="AP19" s="28">
        <f t="shared" ref="AP19" si="84">AO19/$C19</f>
        <v>36.366666666666667</v>
      </c>
      <c r="AQ19" s="33">
        <f t="shared" si="25"/>
        <v>654.6</v>
      </c>
      <c r="AR19" s="33">
        <f t="shared" si="25"/>
        <v>736.4</v>
      </c>
      <c r="AS19" s="108">
        <v>550.6</v>
      </c>
      <c r="AT19" s="28">
        <f t="shared" ref="AT19:AV19" si="85">AS19/$C19</f>
        <v>36.706666666666671</v>
      </c>
      <c r="AU19" s="108">
        <v>539.5</v>
      </c>
      <c r="AV19" s="28">
        <f t="shared" si="85"/>
        <v>35.966666666666669</v>
      </c>
      <c r="AW19" s="29">
        <v>532.4</v>
      </c>
      <c r="AX19" s="28">
        <f t="shared" ref="AX19" si="86">AW19/$C19</f>
        <v>35.493333333333332</v>
      </c>
    </row>
    <row r="20" spans="1:50" x14ac:dyDescent="0.2">
      <c r="A20" s="34" t="s">
        <v>25</v>
      </c>
      <c r="B20" s="35" t="s">
        <v>24</v>
      </c>
      <c r="C20" s="36">
        <v>30</v>
      </c>
      <c r="D20" s="29">
        <f t="shared" si="0"/>
        <v>1310.4000000000001</v>
      </c>
      <c r="E20" s="105">
        <f>RCF!C$43</f>
        <v>43.679000000000002</v>
      </c>
      <c r="F20" s="107">
        <v>515</v>
      </c>
      <c r="G20" s="28">
        <f t="shared" si="1"/>
        <v>17.166666666666668</v>
      </c>
      <c r="H20" s="107">
        <f t="shared" si="13"/>
        <v>530</v>
      </c>
      <c r="I20" s="28">
        <f t="shared" si="1"/>
        <v>17.666666666666668</v>
      </c>
      <c r="J20" s="33">
        <f t="shared" si="2"/>
        <v>583</v>
      </c>
      <c r="K20" s="33">
        <f t="shared" si="2"/>
        <v>715.5</v>
      </c>
      <c r="L20" s="33">
        <f t="shared" si="2"/>
        <v>795</v>
      </c>
      <c r="M20" s="33">
        <f t="shared" si="2"/>
        <v>1060</v>
      </c>
      <c r="N20" s="33">
        <f t="shared" si="2"/>
        <v>1139.5</v>
      </c>
      <c r="O20" s="107">
        <v>520.9</v>
      </c>
      <c r="P20" s="28">
        <f t="shared" ref="P20" si="87">O20/$C20</f>
        <v>17.363333333333333</v>
      </c>
      <c r="Q20" s="33">
        <f t="shared" si="15"/>
        <v>677.1</v>
      </c>
      <c r="R20" s="33">
        <f t="shared" si="15"/>
        <v>781.3</v>
      </c>
      <c r="S20" s="107">
        <v>486.7</v>
      </c>
      <c r="T20" s="28">
        <f t="shared" ref="T20" si="88">S20/$C20</f>
        <v>16.223333333333333</v>
      </c>
      <c r="U20" s="107">
        <f t="shared" si="17"/>
        <v>513.4</v>
      </c>
      <c r="V20" s="28">
        <f t="shared" ref="V20" si="89">U20/$C20</f>
        <v>17.113333333333333</v>
      </c>
      <c r="W20" s="33">
        <f t="shared" si="19"/>
        <v>564.70000000000005</v>
      </c>
      <c r="X20" s="33">
        <f t="shared" si="6"/>
        <v>703.3</v>
      </c>
      <c r="Y20" s="33">
        <v>0</v>
      </c>
      <c r="Z20" s="33">
        <f t="shared" si="6"/>
        <v>754.6</v>
      </c>
      <c r="AA20" s="33">
        <f t="shared" si="6"/>
        <v>1114</v>
      </c>
      <c r="AB20" s="33">
        <f t="shared" si="6"/>
        <v>1540.2</v>
      </c>
      <c r="AC20" s="29">
        <v>319.8</v>
      </c>
      <c r="AD20" s="28">
        <f t="shared" ref="AD20" si="90">AC20/$C20</f>
        <v>10.66</v>
      </c>
      <c r="AE20" s="33">
        <f t="shared" si="8"/>
        <v>527.70000000000005</v>
      </c>
      <c r="AF20" s="33">
        <f t="shared" si="8"/>
        <v>671.6</v>
      </c>
      <c r="AG20" s="33">
        <f t="shared" si="8"/>
        <v>959.4</v>
      </c>
      <c r="AH20" s="108">
        <v>510</v>
      </c>
      <c r="AI20" s="28">
        <f t="shared" ref="AI20" si="91">AH20/$C20</f>
        <v>17</v>
      </c>
      <c r="AJ20" s="108">
        <v>663.2</v>
      </c>
      <c r="AK20" s="28">
        <f t="shared" ref="AK20" si="92">AJ20/$C20</f>
        <v>22.106666666666669</v>
      </c>
      <c r="AL20" s="108">
        <f t="shared" si="23"/>
        <v>621.20000000000005</v>
      </c>
      <c r="AM20" s="28">
        <f>RCF!I$33</f>
        <v>20.709</v>
      </c>
      <c r="AN20" s="33">
        <f t="shared" si="34"/>
        <v>931.8</v>
      </c>
      <c r="AO20" s="108">
        <v>545.5</v>
      </c>
      <c r="AP20" s="28">
        <f t="shared" ref="AP20" si="93">AO20/$C20</f>
        <v>18.183333333333334</v>
      </c>
      <c r="AQ20" s="33">
        <f t="shared" si="25"/>
        <v>654.6</v>
      </c>
      <c r="AR20" s="33">
        <f t="shared" si="25"/>
        <v>736.4</v>
      </c>
      <c r="AS20" s="108">
        <v>550.6</v>
      </c>
      <c r="AT20" s="28">
        <f t="shared" ref="AT20:AV20" si="94">AS20/$C20</f>
        <v>18.353333333333335</v>
      </c>
      <c r="AU20" s="108">
        <v>539.5</v>
      </c>
      <c r="AV20" s="28">
        <f t="shared" si="94"/>
        <v>17.983333333333334</v>
      </c>
      <c r="AW20" s="29">
        <v>532.4</v>
      </c>
      <c r="AX20" s="28">
        <f t="shared" ref="AX20" si="95">AW20/$C20</f>
        <v>17.746666666666666</v>
      </c>
    </row>
    <row r="21" spans="1:50" x14ac:dyDescent="0.2">
      <c r="A21" s="34" t="s">
        <v>26</v>
      </c>
      <c r="B21" s="35" t="s">
        <v>24</v>
      </c>
      <c r="C21" s="36">
        <v>45</v>
      </c>
      <c r="D21" s="29">
        <f t="shared" si="0"/>
        <v>1965.6</v>
      </c>
      <c r="E21" s="105">
        <f>RCF!C$43</f>
        <v>43.679000000000002</v>
      </c>
      <c r="F21" s="107">
        <v>515</v>
      </c>
      <c r="G21" s="28">
        <f t="shared" si="1"/>
        <v>11.444444444444445</v>
      </c>
      <c r="H21" s="107">
        <f t="shared" si="13"/>
        <v>530</v>
      </c>
      <c r="I21" s="28">
        <f t="shared" si="1"/>
        <v>11.777777777777779</v>
      </c>
      <c r="J21" s="33">
        <f t="shared" si="2"/>
        <v>583</v>
      </c>
      <c r="K21" s="33">
        <f t="shared" si="2"/>
        <v>715.5</v>
      </c>
      <c r="L21" s="33">
        <f t="shared" si="2"/>
        <v>795</v>
      </c>
      <c r="M21" s="33">
        <f t="shared" si="2"/>
        <v>1060</v>
      </c>
      <c r="N21" s="33">
        <f t="shared" si="2"/>
        <v>1139.5</v>
      </c>
      <c r="O21" s="107">
        <v>520.9</v>
      </c>
      <c r="P21" s="28">
        <f t="shared" ref="P21" si="96">O21/$C21</f>
        <v>11.575555555555555</v>
      </c>
      <c r="Q21" s="33">
        <f t="shared" si="15"/>
        <v>677.1</v>
      </c>
      <c r="R21" s="33">
        <f t="shared" si="15"/>
        <v>781.3</v>
      </c>
      <c r="S21" s="107">
        <v>486.7</v>
      </c>
      <c r="T21" s="28">
        <f t="shared" ref="T21" si="97">S21/$C21</f>
        <v>10.815555555555555</v>
      </c>
      <c r="U21" s="107">
        <f t="shared" si="17"/>
        <v>513.4</v>
      </c>
      <c r="V21" s="28">
        <f t="shared" ref="V21" si="98">U21/$C21</f>
        <v>11.408888888888889</v>
      </c>
      <c r="W21" s="33">
        <f t="shared" si="19"/>
        <v>564.70000000000005</v>
      </c>
      <c r="X21" s="33">
        <f t="shared" si="6"/>
        <v>703.3</v>
      </c>
      <c r="Y21" s="33">
        <v>0</v>
      </c>
      <c r="Z21" s="33">
        <f t="shared" si="6"/>
        <v>754.6</v>
      </c>
      <c r="AA21" s="33">
        <f t="shared" si="6"/>
        <v>1114</v>
      </c>
      <c r="AB21" s="33">
        <f t="shared" si="6"/>
        <v>1540.2</v>
      </c>
      <c r="AC21" s="29">
        <v>319.8</v>
      </c>
      <c r="AD21" s="28">
        <f t="shared" ref="AD21" si="99">AC21/$C21</f>
        <v>7.1066666666666674</v>
      </c>
      <c r="AE21" s="33">
        <f t="shared" si="8"/>
        <v>527.70000000000005</v>
      </c>
      <c r="AF21" s="33">
        <f t="shared" si="8"/>
        <v>671.6</v>
      </c>
      <c r="AG21" s="33">
        <f t="shared" si="8"/>
        <v>959.4</v>
      </c>
      <c r="AH21" s="108">
        <v>510</v>
      </c>
      <c r="AI21" s="28">
        <f t="shared" ref="AI21" si="100">AH21/$C21</f>
        <v>11.333333333333334</v>
      </c>
      <c r="AJ21" s="108">
        <v>663.2</v>
      </c>
      <c r="AK21" s="28">
        <f t="shared" ref="AK21" si="101">AJ21/$C21</f>
        <v>14.737777777777779</v>
      </c>
      <c r="AL21" s="108">
        <f t="shared" si="23"/>
        <v>931.9</v>
      </c>
      <c r="AM21" s="28">
        <f>RCF!I$33</f>
        <v>20.709</v>
      </c>
      <c r="AN21" s="33">
        <f t="shared" si="34"/>
        <v>1397.8</v>
      </c>
      <c r="AO21" s="108">
        <v>545.5</v>
      </c>
      <c r="AP21" s="28">
        <f t="shared" ref="AP21" si="102">AO21/$C21</f>
        <v>12.122222222222222</v>
      </c>
      <c r="AQ21" s="33">
        <f t="shared" si="25"/>
        <v>654.6</v>
      </c>
      <c r="AR21" s="33">
        <f t="shared" si="25"/>
        <v>736.4</v>
      </c>
      <c r="AS21" s="108">
        <v>550.6</v>
      </c>
      <c r="AT21" s="28">
        <f t="shared" ref="AT21:AV21" si="103">AS21/$C21</f>
        <v>12.235555555555557</v>
      </c>
      <c r="AU21" s="108">
        <v>539.5</v>
      </c>
      <c r="AV21" s="28">
        <f t="shared" si="103"/>
        <v>11.988888888888889</v>
      </c>
      <c r="AW21" s="29">
        <v>532.4</v>
      </c>
      <c r="AX21" s="28">
        <f t="shared" ref="AX21" si="104">AW21/$C21</f>
        <v>11.831111111111111</v>
      </c>
    </row>
    <row r="22" spans="1:50" x14ac:dyDescent="0.2">
      <c r="A22" s="34" t="s">
        <v>27</v>
      </c>
      <c r="B22" s="35" t="s">
        <v>28</v>
      </c>
      <c r="C22" s="36">
        <v>15</v>
      </c>
      <c r="D22" s="29">
        <f t="shared" si="0"/>
        <v>655.20000000000005</v>
      </c>
      <c r="E22" s="105">
        <f>RCF!C$43</f>
        <v>43.679000000000002</v>
      </c>
      <c r="F22" s="107">
        <v>515</v>
      </c>
      <c r="G22" s="28">
        <f t="shared" si="1"/>
        <v>34.333333333333336</v>
      </c>
      <c r="H22" s="107">
        <f t="shared" si="13"/>
        <v>530</v>
      </c>
      <c r="I22" s="28">
        <f t="shared" si="1"/>
        <v>35.333333333333336</v>
      </c>
      <c r="J22" s="33">
        <f t="shared" si="2"/>
        <v>583</v>
      </c>
      <c r="K22" s="33">
        <f t="shared" si="2"/>
        <v>715.5</v>
      </c>
      <c r="L22" s="33">
        <f t="shared" si="2"/>
        <v>795</v>
      </c>
      <c r="M22" s="33">
        <f t="shared" si="2"/>
        <v>1060</v>
      </c>
      <c r="N22" s="33">
        <f t="shared" si="2"/>
        <v>1139.5</v>
      </c>
      <c r="O22" s="107">
        <v>520.9</v>
      </c>
      <c r="P22" s="28">
        <f t="shared" ref="P22" si="105">O22/$C22</f>
        <v>34.726666666666667</v>
      </c>
      <c r="Q22" s="33">
        <f t="shared" si="15"/>
        <v>677.1</v>
      </c>
      <c r="R22" s="33">
        <f t="shared" si="15"/>
        <v>781.3</v>
      </c>
      <c r="S22" s="107">
        <v>513.6</v>
      </c>
      <c r="T22" s="28">
        <f t="shared" ref="T22" si="106">S22/$C22</f>
        <v>34.24</v>
      </c>
      <c r="U22" s="107">
        <f t="shared" si="17"/>
        <v>541.79999999999995</v>
      </c>
      <c r="V22" s="28">
        <f t="shared" ref="V22" si="107">U22/$C22</f>
        <v>36.119999999999997</v>
      </c>
      <c r="W22" s="33">
        <f t="shared" si="19"/>
        <v>595.9</v>
      </c>
      <c r="X22" s="33">
        <v>0</v>
      </c>
      <c r="Y22" s="33">
        <f t="shared" si="6"/>
        <v>877.7</v>
      </c>
      <c r="Z22" s="33">
        <f t="shared" si="6"/>
        <v>796.4</v>
      </c>
      <c r="AA22" s="33">
        <f t="shared" si="6"/>
        <v>1175.7</v>
      </c>
      <c r="AB22" s="33">
        <f t="shared" si="6"/>
        <v>1625.4</v>
      </c>
      <c r="AC22" s="29">
        <v>319.8</v>
      </c>
      <c r="AD22" s="28">
        <f t="shared" ref="AD22" si="108">AC22/$C22</f>
        <v>21.32</v>
      </c>
      <c r="AE22" s="33">
        <f t="shared" si="8"/>
        <v>527.70000000000005</v>
      </c>
      <c r="AF22" s="33">
        <f t="shared" si="8"/>
        <v>671.6</v>
      </c>
      <c r="AG22" s="33">
        <f t="shared" si="8"/>
        <v>959.4</v>
      </c>
      <c r="AH22" s="108">
        <v>510</v>
      </c>
      <c r="AI22" s="28">
        <f t="shared" ref="AI22" si="109">AH22/$C22</f>
        <v>34</v>
      </c>
      <c r="AJ22" s="108">
        <v>663.2</v>
      </c>
      <c r="AK22" s="28">
        <f t="shared" ref="AK22" si="110">AJ22/$C22</f>
        <v>44.213333333333338</v>
      </c>
      <c r="AL22" s="108">
        <f t="shared" si="23"/>
        <v>310.60000000000002</v>
      </c>
      <c r="AM22" s="28">
        <f>RCF!I$33</f>
        <v>20.709</v>
      </c>
      <c r="AN22" s="33">
        <f t="shared" si="34"/>
        <v>465.9</v>
      </c>
      <c r="AO22" s="108">
        <v>545.5</v>
      </c>
      <c r="AP22" s="28">
        <f t="shared" ref="AP22" si="111">AO22/$C22</f>
        <v>36.366666666666667</v>
      </c>
      <c r="AQ22" s="33">
        <f t="shared" si="25"/>
        <v>654.6</v>
      </c>
      <c r="AR22" s="33">
        <f t="shared" si="25"/>
        <v>736.4</v>
      </c>
      <c r="AS22" s="108">
        <v>550.6</v>
      </c>
      <c r="AT22" s="28">
        <f t="shared" ref="AT22:AV22" si="112">AS22/$C22</f>
        <v>36.706666666666671</v>
      </c>
      <c r="AU22" s="108">
        <v>539.5</v>
      </c>
      <c r="AV22" s="28">
        <f t="shared" si="112"/>
        <v>35.966666666666669</v>
      </c>
      <c r="AW22" s="29">
        <v>532.4</v>
      </c>
      <c r="AX22" s="28">
        <f t="shared" ref="AX22" si="113">AW22/$C22</f>
        <v>35.493333333333332</v>
      </c>
    </row>
    <row r="23" spans="1:50" x14ac:dyDescent="0.2">
      <c r="A23" s="34" t="s">
        <v>29</v>
      </c>
      <c r="B23" s="35" t="s">
        <v>28</v>
      </c>
      <c r="C23" s="36">
        <v>30</v>
      </c>
      <c r="D23" s="29">
        <f t="shared" si="0"/>
        <v>1310.4000000000001</v>
      </c>
      <c r="E23" s="105">
        <f>RCF!C$43</f>
        <v>43.679000000000002</v>
      </c>
      <c r="F23" s="107">
        <v>515</v>
      </c>
      <c r="G23" s="28">
        <f t="shared" si="1"/>
        <v>17.166666666666668</v>
      </c>
      <c r="H23" s="107">
        <f t="shared" si="13"/>
        <v>530</v>
      </c>
      <c r="I23" s="28">
        <f t="shared" si="1"/>
        <v>17.666666666666668</v>
      </c>
      <c r="J23" s="33">
        <f t="shared" si="2"/>
        <v>583</v>
      </c>
      <c r="K23" s="33">
        <f t="shared" si="2"/>
        <v>715.5</v>
      </c>
      <c r="L23" s="33">
        <f t="shared" si="2"/>
        <v>795</v>
      </c>
      <c r="M23" s="33">
        <f t="shared" si="2"/>
        <v>1060</v>
      </c>
      <c r="N23" s="33">
        <f t="shared" si="2"/>
        <v>1139.5</v>
      </c>
      <c r="O23" s="107">
        <v>520.9</v>
      </c>
      <c r="P23" s="28">
        <f t="shared" ref="P23" si="114">O23/$C23</f>
        <v>17.363333333333333</v>
      </c>
      <c r="Q23" s="33">
        <f t="shared" si="15"/>
        <v>677.1</v>
      </c>
      <c r="R23" s="33">
        <f t="shared" si="15"/>
        <v>781.3</v>
      </c>
      <c r="S23" s="107">
        <v>513.6</v>
      </c>
      <c r="T23" s="28">
        <f t="shared" ref="T23" si="115">S23/$C23</f>
        <v>17.12</v>
      </c>
      <c r="U23" s="107">
        <f t="shared" si="17"/>
        <v>541.79999999999995</v>
      </c>
      <c r="V23" s="28">
        <f t="shared" ref="V23" si="116">U23/$C23</f>
        <v>18.059999999999999</v>
      </c>
      <c r="W23" s="33">
        <f t="shared" si="19"/>
        <v>595.9</v>
      </c>
      <c r="X23" s="33">
        <v>0</v>
      </c>
      <c r="Y23" s="33">
        <f t="shared" si="6"/>
        <v>877.7</v>
      </c>
      <c r="Z23" s="33">
        <f t="shared" si="6"/>
        <v>796.4</v>
      </c>
      <c r="AA23" s="33">
        <f t="shared" si="6"/>
        <v>1175.7</v>
      </c>
      <c r="AB23" s="33">
        <f t="shared" si="6"/>
        <v>1625.4</v>
      </c>
      <c r="AC23" s="29">
        <v>319.8</v>
      </c>
      <c r="AD23" s="28">
        <f t="shared" ref="AD23" si="117">AC23/$C23</f>
        <v>10.66</v>
      </c>
      <c r="AE23" s="33">
        <f t="shared" si="8"/>
        <v>527.70000000000005</v>
      </c>
      <c r="AF23" s="33">
        <f t="shared" si="8"/>
        <v>671.6</v>
      </c>
      <c r="AG23" s="33">
        <f t="shared" si="8"/>
        <v>959.4</v>
      </c>
      <c r="AH23" s="108">
        <v>510</v>
      </c>
      <c r="AI23" s="28">
        <f t="shared" ref="AI23" si="118">AH23/$C23</f>
        <v>17</v>
      </c>
      <c r="AJ23" s="108">
        <v>663.2</v>
      </c>
      <c r="AK23" s="28">
        <f t="shared" ref="AK23" si="119">AJ23/$C23</f>
        <v>22.106666666666669</v>
      </c>
      <c r="AL23" s="108">
        <f t="shared" si="23"/>
        <v>621.20000000000005</v>
      </c>
      <c r="AM23" s="28">
        <f>RCF!I$33</f>
        <v>20.709</v>
      </c>
      <c r="AN23" s="33">
        <f t="shared" si="34"/>
        <v>931.8</v>
      </c>
      <c r="AO23" s="108">
        <v>545.5</v>
      </c>
      <c r="AP23" s="28">
        <f t="shared" ref="AP23" si="120">AO23/$C23</f>
        <v>18.183333333333334</v>
      </c>
      <c r="AQ23" s="33">
        <f t="shared" si="25"/>
        <v>654.6</v>
      </c>
      <c r="AR23" s="33">
        <f t="shared" si="25"/>
        <v>736.4</v>
      </c>
      <c r="AS23" s="108">
        <v>550.6</v>
      </c>
      <c r="AT23" s="28">
        <f t="shared" ref="AT23:AV23" si="121">AS23/$C23</f>
        <v>18.353333333333335</v>
      </c>
      <c r="AU23" s="108">
        <v>539.5</v>
      </c>
      <c r="AV23" s="28">
        <f t="shared" si="121"/>
        <v>17.983333333333334</v>
      </c>
      <c r="AW23" s="29">
        <v>532.4</v>
      </c>
      <c r="AX23" s="28">
        <f t="shared" ref="AX23" si="122">AW23/$C23</f>
        <v>17.746666666666666</v>
      </c>
    </row>
    <row r="24" spans="1:50" x14ac:dyDescent="0.2">
      <c r="A24" s="34" t="s">
        <v>30</v>
      </c>
      <c r="B24" s="35" t="s">
        <v>28</v>
      </c>
      <c r="C24" s="36">
        <v>45</v>
      </c>
      <c r="D24" s="29">
        <f t="shared" si="0"/>
        <v>1965.6</v>
      </c>
      <c r="E24" s="105">
        <f>RCF!C$43</f>
        <v>43.679000000000002</v>
      </c>
      <c r="F24" s="107">
        <v>515</v>
      </c>
      <c r="G24" s="28">
        <f t="shared" si="1"/>
        <v>11.444444444444445</v>
      </c>
      <c r="H24" s="107">
        <f t="shared" si="13"/>
        <v>530</v>
      </c>
      <c r="I24" s="28">
        <f t="shared" si="1"/>
        <v>11.777777777777779</v>
      </c>
      <c r="J24" s="33">
        <f t="shared" si="2"/>
        <v>583</v>
      </c>
      <c r="K24" s="33">
        <f t="shared" si="2"/>
        <v>715.5</v>
      </c>
      <c r="L24" s="33">
        <f t="shared" si="2"/>
        <v>795</v>
      </c>
      <c r="M24" s="33">
        <f t="shared" si="2"/>
        <v>1060</v>
      </c>
      <c r="N24" s="33">
        <f t="shared" si="2"/>
        <v>1139.5</v>
      </c>
      <c r="O24" s="107">
        <v>520.9</v>
      </c>
      <c r="P24" s="28">
        <f t="shared" ref="P24" si="123">O24/$C24</f>
        <v>11.575555555555555</v>
      </c>
      <c r="Q24" s="33">
        <f t="shared" si="15"/>
        <v>677.1</v>
      </c>
      <c r="R24" s="33">
        <f t="shared" si="15"/>
        <v>781.3</v>
      </c>
      <c r="S24" s="107">
        <v>513.6</v>
      </c>
      <c r="T24" s="28">
        <f t="shared" ref="T24" si="124">S24/$C24</f>
        <v>11.413333333333334</v>
      </c>
      <c r="U24" s="107">
        <f t="shared" si="17"/>
        <v>541.79999999999995</v>
      </c>
      <c r="V24" s="28">
        <f t="shared" ref="V24" si="125">U24/$C24</f>
        <v>12.04</v>
      </c>
      <c r="W24" s="33">
        <f t="shared" si="19"/>
        <v>595.9</v>
      </c>
      <c r="X24" s="33">
        <v>0</v>
      </c>
      <c r="Y24" s="33">
        <f t="shared" si="6"/>
        <v>877.7</v>
      </c>
      <c r="Z24" s="33">
        <f t="shared" si="6"/>
        <v>796.4</v>
      </c>
      <c r="AA24" s="33">
        <f t="shared" si="6"/>
        <v>1175.7</v>
      </c>
      <c r="AB24" s="33">
        <f t="shared" si="6"/>
        <v>1625.4</v>
      </c>
      <c r="AC24" s="29">
        <v>319.8</v>
      </c>
      <c r="AD24" s="28">
        <f t="shared" ref="AD24" si="126">AC24/$C24</f>
        <v>7.1066666666666674</v>
      </c>
      <c r="AE24" s="33">
        <f t="shared" si="8"/>
        <v>527.70000000000005</v>
      </c>
      <c r="AF24" s="33">
        <f t="shared" si="8"/>
        <v>671.6</v>
      </c>
      <c r="AG24" s="33">
        <f t="shared" si="8"/>
        <v>959.4</v>
      </c>
      <c r="AH24" s="108">
        <v>510</v>
      </c>
      <c r="AI24" s="28">
        <f t="shared" ref="AI24" si="127">AH24/$C24</f>
        <v>11.333333333333334</v>
      </c>
      <c r="AJ24" s="108">
        <v>663.2</v>
      </c>
      <c r="AK24" s="28">
        <f t="shared" ref="AK24" si="128">AJ24/$C24</f>
        <v>14.737777777777779</v>
      </c>
      <c r="AL24" s="108">
        <f t="shared" si="23"/>
        <v>931.9</v>
      </c>
      <c r="AM24" s="28">
        <f>RCF!I$33</f>
        <v>20.709</v>
      </c>
      <c r="AN24" s="33">
        <f t="shared" si="34"/>
        <v>1397.8</v>
      </c>
      <c r="AO24" s="108">
        <v>545.5</v>
      </c>
      <c r="AP24" s="28">
        <f t="shared" ref="AP24" si="129">AO24/$C24</f>
        <v>12.122222222222222</v>
      </c>
      <c r="AQ24" s="33">
        <f t="shared" si="25"/>
        <v>654.6</v>
      </c>
      <c r="AR24" s="33">
        <f t="shared" si="25"/>
        <v>736.4</v>
      </c>
      <c r="AS24" s="108">
        <v>550.6</v>
      </c>
      <c r="AT24" s="28">
        <f t="shared" ref="AT24:AV24" si="130">AS24/$C24</f>
        <v>12.235555555555557</v>
      </c>
      <c r="AU24" s="108">
        <v>539.5</v>
      </c>
      <c r="AV24" s="28">
        <f t="shared" si="130"/>
        <v>11.988888888888889</v>
      </c>
      <c r="AW24" s="29">
        <v>532.4</v>
      </c>
      <c r="AX24" s="28">
        <f t="shared" ref="AX24" si="131">AW24/$C24</f>
        <v>11.831111111111111</v>
      </c>
    </row>
    <row r="25" spans="1:50" x14ac:dyDescent="0.2">
      <c r="A25" s="34" t="s">
        <v>31</v>
      </c>
      <c r="B25" s="38" t="s">
        <v>32</v>
      </c>
      <c r="C25" s="36">
        <v>21.43</v>
      </c>
      <c r="D25" s="29">
        <f t="shared" si="0"/>
        <v>936</v>
      </c>
      <c r="E25" s="105">
        <f>RCF!C$43</f>
        <v>43.679000000000002</v>
      </c>
      <c r="F25" s="107">
        <v>424.6</v>
      </c>
      <c r="G25" s="28">
        <f t="shared" si="1"/>
        <v>19.813345776948204</v>
      </c>
      <c r="H25" s="107">
        <f t="shared" si="13"/>
        <v>436.9</v>
      </c>
      <c r="I25" s="28">
        <f t="shared" si="1"/>
        <v>20.387307512832479</v>
      </c>
      <c r="J25" s="33">
        <f t="shared" si="2"/>
        <v>480.6</v>
      </c>
      <c r="K25" s="33">
        <f t="shared" si="2"/>
        <v>589.79999999999995</v>
      </c>
      <c r="L25" s="33">
        <f t="shared" si="2"/>
        <v>655.4</v>
      </c>
      <c r="M25" s="33">
        <f t="shared" si="2"/>
        <v>873.8</v>
      </c>
      <c r="N25" s="33">
        <f t="shared" si="2"/>
        <v>939.3</v>
      </c>
      <c r="O25" s="107">
        <v>429</v>
      </c>
      <c r="P25" s="28">
        <f t="shared" ref="P25" si="132">O25/$C25</f>
        <v>20.01866542230518</v>
      </c>
      <c r="Q25" s="33">
        <f t="shared" si="15"/>
        <v>557.70000000000005</v>
      </c>
      <c r="R25" s="33">
        <f t="shared" si="15"/>
        <v>643.5</v>
      </c>
      <c r="S25" s="107">
        <v>400.3</v>
      </c>
      <c r="T25" s="28">
        <f t="shared" ref="T25" si="133">S25/$C25</f>
        <v>18.679421371908539</v>
      </c>
      <c r="U25" s="107">
        <f t="shared" si="17"/>
        <v>422.3</v>
      </c>
      <c r="V25" s="28">
        <f t="shared" ref="V25" si="134">U25/$C25</f>
        <v>19.70601959869342</v>
      </c>
      <c r="W25" s="33">
        <f t="shared" si="19"/>
        <v>464.5</v>
      </c>
      <c r="X25" s="33">
        <f t="shared" si="6"/>
        <v>578.5</v>
      </c>
      <c r="Y25" s="33">
        <f t="shared" si="6"/>
        <v>684.1</v>
      </c>
      <c r="Z25" s="33">
        <f t="shared" si="6"/>
        <v>620.70000000000005</v>
      </c>
      <c r="AA25" s="33">
        <f t="shared" si="6"/>
        <v>916.3</v>
      </c>
      <c r="AB25" s="33">
        <f t="shared" si="6"/>
        <v>1266.9000000000001</v>
      </c>
      <c r="AC25" s="29">
        <v>428.6</v>
      </c>
      <c r="AD25" s="28">
        <f t="shared" ref="AD25" si="135">AC25/$C25</f>
        <v>20</v>
      </c>
      <c r="AE25" s="33">
        <f t="shared" si="8"/>
        <v>707.2</v>
      </c>
      <c r="AF25" s="33">
        <f t="shared" si="8"/>
        <v>900.1</v>
      </c>
      <c r="AG25" s="33">
        <f t="shared" si="8"/>
        <v>1285.8</v>
      </c>
      <c r="AH25" s="108">
        <v>379.6</v>
      </c>
      <c r="AI25" s="28">
        <f t="shared" ref="AI25" si="136">AH25/$C25</f>
        <v>17.713485767615495</v>
      </c>
      <c r="AJ25" s="108">
        <v>493.5</v>
      </c>
      <c r="AK25" s="28">
        <f t="shared" ref="AK25" si="137">AJ25/$C25</f>
        <v>23.0284647690154</v>
      </c>
      <c r="AL25" s="108">
        <f t="shared" si="23"/>
        <v>443.7</v>
      </c>
      <c r="AM25" s="28">
        <f>RCF!I$33</f>
        <v>20.709</v>
      </c>
      <c r="AN25" s="33">
        <f t="shared" si="34"/>
        <v>665.5</v>
      </c>
      <c r="AO25" s="108">
        <v>449.7</v>
      </c>
      <c r="AP25" s="28">
        <f t="shared" ref="AP25" si="138">AO25/$C25</f>
        <v>20.984601026598227</v>
      </c>
      <c r="AQ25" s="33">
        <f t="shared" si="25"/>
        <v>539.6</v>
      </c>
      <c r="AR25" s="33">
        <f t="shared" si="25"/>
        <v>607</v>
      </c>
      <c r="AS25" s="225">
        <f>ROUNDDOWN($C25*AT$11,1)</f>
        <v>453.8</v>
      </c>
      <c r="AT25" s="28">
        <f t="shared" ref="AT25:AV25" si="139">AS25/$C25</f>
        <v>21.175921605226318</v>
      </c>
      <c r="AU25" s="108">
        <v>444.6</v>
      </c>
      <c r="AV25" s="28">
        <f t="shared" si="139"/>
        <v>20.746616892207186</v>
      </c>
      <c r="AW25" s="108">
        <f t="shared" ref="AW25" si="140">ROUNDDOWN($C25*AX25,1)</f>
        <v>438.8</v>
      </c>
      <c r="AX25" s="28">
        <f>RCF!I$41</f>
        <v>20.478000000000002</v>
      </c>
    </row>
    <row r="26" spans="1:50" s="104" customFormat="1" ht="25.5" x14ac:dyDescent="0.2">
      <c r="A26" s="169" t="s">
        <v>61</v>
      </c>
      <c r="B26" s="170" t="s">
        <v>160</v>
      </c>
      <c r="C26" s="103">
        <v>0</v>
      </c>
      <c r="D26" s="103">
        <v>0</v>
      </c>
      <c r="E26" s="103">
        <v>0</v>
      </c>
      <c r="F26" s="103">
        <v>0</v>
      </c>
      <c r="G26" s="103">
        <v>0</v>
      </c>
      <c r="H26" s="103">
        <v>0</v>
      </c>
      <c r="I26" s="103">
        <v>0</v>
      </c>
      <c r="J26" s="171">
        <v>0</v>
      </c>
      <c r="K26" s="171">
        <v>0</v>
      </c>
      <c r="L26" s="171">
        <v>0</v>
      </c>
      <c r="M26" s="171">
        <v>0</v>
      </c>
      <c r="N26" s="171">
        <v>0</v>
      </c>
      <c r="O26" s="103">
        <v>0</v>
      </c>
      <c r="P26" s="103">
        <v>0</v>
      </c>
      <c r="Q26" s="171">
        <f t="shared" ref="Q26:R31" si="141">ROUNDDOWN($O26*Q$6,1)</f>
        <v>0</v>
      </c>
      <c r="R26" s="171">
        <f t="shared" si="141"/>
        <v>0</v>
      </c>
      <c r="S26" s="103">
        <v>0</v>
      </c>
      <c r="T26" s="103">
        <v>0</v>
      </c>
      <c r="U26" s="103">
        <v>0</v>
      </c>
      <c r="V26" s="103">
        <v>0</v>
      </c>
      <c r="W26" s="172" t="s">
        <v>62</v>
      </c>
      <c r="X26" s="171">
        <v>1501.7</v>
      </c>
      <c r="Y26" s="172" t="s">
        <v>62</v>
      </c>
      <c r="Z26" s="171">
        <v>1611.3</v>
      </c>
      <c r="AA26" s="171">
        <v>2378.6</v>
      </c>
      <c r="AB26" s="171">
        <v>0</v>
      </c>
      <c r="AC26" s="103">
        <v>0</v>
      </c>
      <c r="AD26" s="103">
        <v>0</v>
      </c>
      <c r="AE26" s="171">
        <v>0</v>
      </c>
      <c r="AF26" s="171">
        <v>0</v>
      </c>
      <c r="AG26" s="171">
        <v>0</v>
      </c>
      <c r="AH26" s="103">
        <v>0</v>
      </c>
      <c r="AI26" s="103">
        <v>0</v>
      </c>
      <c r="AJ26" s="103">
        <v>0</v>
      </c>
      <c r="AK26" s="103">
        <v>0</v>
      </c>
      <c r="AL26" s="103">
        <v>0</v>
      </c>
      <c r="AM26" s="103">
        <v>0</v>
      </c>
      <c r="AN26" s="171">
        <v>0</v>
      </c>
      <c r="AO26" s="103">
        <v>0</v>
      </c>
      <c r="AP26" s="103">
        <v>0</v>
      </c>
      <c r="AQ26" s="171">
        <v>0</v>
      </c>
      <c r="AR26" s="171">
        <v>0</v>
      </c>
      <c r="AS26" s="103">
        <v>0</v>
      </c>
      <c r="AT26" s="103">
        <v>0</v>
      </c>
      <c r="AU26" s="103">
        <v>0</v>
      </c>
      <c r="AV26" s="173">
        <v>0</v>
      </c>
      <c r="AW26" s="103">
        <v>0</v>
      </c>
      <c r="AX26" s="103">
        <v>0</v>
      </c>
    </row>
    <row r="27" spans="1:50" s="104" customFormat="1" ht="25.5" x14ac:dyDescent="0.2">
      <c r="A27" s="169" t="s">
        <v>61</v>
      </c>
      <c r="B27" s="170" t="s">
        <v>161</v>
      </c>
      <c r="C27" s="103">
        <v>0</v>
      </c>
      <c r="D27" s="103">
        <v>0</v>
      </c>
      <c r="E27" s="103">
        <v>0</v>
      </c>
      <c r="F27" s="103">
        <v>0</v>
      </c>
      <c r="G27" s="103">
        <v>0</v>
      </c>
      <c r="H27" s="103">
        <v>0</v>
      </c>
      <c r="I27" s="103">
        <v>0</v>
      </c>
      <c r="J27" s="171">
        <v>0</v>
      </c>
      <c r="K27" s="171">
        <v>0</v>
      </c>
      <c r="L27" s="171">
        <v>0</v>
      </c>
      <c r="M27" s="171">
        <v>0</v>
      </c>
      <c r="N27" s="171">
        <v>0</v>
      </c>
      <c r="O27" s="103">
        <v>0</v>
      </c>
      <c r="P27" s="103">
        <v>0</v>
      </c>
      <c r="Q27" s="171">
        <f t="shared" si="141"/>
        <v>0</v>
      </c>
      <c r="R27" s="171">
        <f t="shared" si="141"/>
        <v>0</v>
      </c>
      <c r="S27" s="103">
        <v>0</v>
      </c>
      <c r="T27" s="103">
        <v>0</v>
      </c>
      <c r="U27" s="103">
        <v>0</v>
      </c>
      <c r="V27" s="103">
        <v>0</v>
      </c>
      <c r="W27" s="171">
        <v>1205.8</v>
      </c>
      <c r="X27" s="171">
        <v>1501.7</v>
      </c>
      <c r="Y27" s="172" t="s">
        <v>62</v>
      </c>
      <c r="Z27" s="171">
        <v>1611.3</v>
      </c>
      <c r="AA27" s="171">
        <v>1096.0999999999999</v>
      </c>
      <c r="AB27" s="171">
        <v>0</v>
      </c>
      <c r="AC27" s="103">
        <v>0</v>
      </c>
      <c r="AD27" s="103">
        <v>0</v>
      </c>
      <c r="AE27" s="171">
        <v>0</v>
      </c>
      <c r="AF27" s="171">
        <v>0</v>
      </c>
      <c r="AG27" s="171">
        <v>0</v>
      </c>
      <c r="AH27" s="103">
        <v>0</v>
      </c>
      <c r="AI27" s="103">
        <v>0</v>
      </c>
      <c r="AJ27" s="103">
        <v>0</v>
      </c>
      <c r="AK27" s="103">
        <v>0</v>
      </c>
      <c r="AL27" s="103">
        <v>0</v>
      </c>
      <c r="AM27" s="103">
        <v>0</v>
      </c>
      <c r="AN27" s="171">
        <v>0</v>
      </c>
      <c r="AO27" s="103">
        <v>0</v>
      </c>
      <c r="AP27" s="103">
        <v>0</v>
      </c>
      <c r="AQ27" s="171">
        <v>0</v>
      </c>
      <c r="AR27" s="171">
        <v>0</v>
      </c>
      <c r="AS27" s="103">
        <v>0</v>
      </c>
      <c r="AT27" s="103">
        <v>0</v>
      </c>
      <c r="AU27" s="103">
        <v>0</v>
      </c>
      <c r="AV27" s="173">
        <v>0</v>
      </c>
      <c r="AW27" s="103">
        <v>0</v>
      </c>
      <c r="AX27" s="103">
        <v>0</v>
      </c>
    </row>
    <row r="28" spans="1:50" s="104" customFormat="1" ht="25.5" x14ac:dyDescent="0.2">
      <c r="A28" s="169" t="s">
        <v>63</v>
      </c>
      <c r="B28" s="170" t="s">
        <v>162</v>
      </c>
      <c r="C28" s="103">
        <v>0</v>
      </c>
      <c r="D28" s="103">
        <v>0</v>
      </c>
      <c r="E28" s="103">
        <v>0</v>
      </c>
      <c r="F28" s="103">
        <v>0</v>
      </c>
      <c r="G28" s="103">
        <v>0</v>
      </c>
      <c r="H28" s="103">
        <v>0</v>
      </c>
      <c r="I28" s="103">
        <v>0</v>
      </c>
      <c r="J28" s="171">
        <v>0</v>
      </c>
      <c r="K28" s="171">
        <v>0</v>
      </c>
      <c r="L28" s="171">
        <v>0</v>
      </c>
      <c r="M28" s="171">
        <v>0</v>
      </c>
      <c r="N28" s="171">
        <v>0</v>
      </c>
      <c r="O28" s="103">
        <v>0</v>
      </c>
      <c r="P28" s="103">
        <v>0</v>
      </c>
      <c r="Q28" s="171">
        <f t="shared" si="141"/>
        <v>0</v>
      </c>
      <c r="R28" s="171">
        <f t="shared" si="141"/>
        <v>0</v>
      </c>
      <c r="S28" s="103">
        <v>0</v>
      </c>
      <c r="T28" s="103">
        <v>0</v>
      </c>
      <c r="U28" s="103">
        <v>0</v>
      </c>
      <c r="V28" s="103">
        <v>0</v>
      </c>
      <c r="W28" s="172" t="s">
        <v>62</v>
      </c>
      <c r="X28" s="171">
        <v>580.4</v>
      </c>
      <c r="Y28" s="172" t="s">
        <v>62</v>
      </c>
      <c r="Z28" s="171">
        <v>620.70000000000005</v>
      </c>
      <c r="AA28" s="171">
        <v>919.2</v>
      </c>
      <c r="AB28" s="171">
        <v>0</v>
      </c>
      <c r="AC28" s="103">
        <v>0</v>
      </c>
      <c r="AD28" s="103">
        <v>0</v>
      </c>
      <c r="AE28" s="171">
        <v>0</v>
      </c>
      <c r="AF28" s="171">
        <v>0</v>
      </c>
      <c r="AG28" s="171">
        <v>0</v>
      </c>
      <c r="AH28" s="103">
        <v>0</v>
      </c>
      <c r="AI28" s="103">
        <v>0</v>
      </c>
      <c r="AJ28" s="103">
        <v>0</v>
      </c>
      <c r="AK28" s="103">
        <v>0</v>
      </c>
      <c r="AL28" s="103">
        <v>0</v>
      </c>
      <c r="AM28" s="103">
        <v>0</v>
      </c>
      <c r="AN28" s="171">
        <v>0</v>
      </c>
      <c r="AO28" s="103">
        <v>0</v>
      </c>
      <c r="AP28" s="103">
        <v>0</v>
      </c>
      <c r="AQ28" s="171">
        <v>0</v>
      </c>
      <c r="AR28" s="171">
        <v>0</v>
      </c>
      <c r="AS28" s="103">
        <v>0</v>
      </c>
      <c r="AT28" s="103">
        <v>0</v>
      </c>
      <c r="AU28" s="103">
        <v>0</v>
      </c>
      <c r="AV28" s="173">
        <v>0</v>
      </c>
      <c r="AW28" s="103">
        <v>0</v>
      </c>
      <c r="AX28" s="103">
        <v>0</v>
      </c>
    </row>
    <row r="29" spans="1:50" s="104" customFormat="1" ht="25.5" x14ac:dyDescent="0.2">
      <c r="A29" s="169" t="s">
        <v>63</v>
      </c>
      <c r="B29" s="170" t="s">
        <v>163</v>
      </c>
      <c r="C29" s="103">
        <v>0</v>
      </c>
      <c r="D29" s="103">
        <v>0</v>
      </c>
      <c r="E29" s="103">
        <v>0</v>
      </c>
      <c r="F29" s="103">
        <v>0</v>
      </c>
      <c r="G29" s="103">
        <v>0</v>
      </c>
      <c r="H29" s="103">
        <v>0</v>
      </c>
      <c r="I29" s="103">
        <v>0</v>
      </c>
      <c r="J29" s="171">
        <v>0</v>
      </c>
      <c r="K29" s="171">
        <v>0</v>
      </c>
      <c r="L29" s="171">
        <v>0</v>
      </c>
      <c r="M29" s="171">
        <v>0</v>
      </c>
      <c r="N29" s="171">
        <v>0</v>
      </c>
      <c r="O29" s="103">
        <v>0</v>
      </c>
      <c r="P29" s="103">
        <v>0</v>
      </c>
      <c r="Q29" s="171">
        <f t="shared" si="141"/>
        <v>0</v>
      </c>
      <c r="R29" s="171">
        <f t="shared" si="141"/>
        <v>0</v>
      </c>
      <c r="S29" s="103">
        <v>0</v>
      </c>
      <c r="T29" s="103">
        <v>0</v>
      </c>
      <c r="U29" s="103">
        <v>0</v>
      </c>
      <c r="V29" s="103">
        <v>0</v>
      </c>
      <c r="W29" s="171">
        <v>465.9</v>
      </c>
      <c r="X29" s="171">
        <v>480.4</v>
      </c>
      <c r="Y29" s="172" t="s">
        <v>62</v>
      </c>
      <c r="Z29" s="171">
        <v>620.70000000000005</v>
      </c>
      <c r="AA29" s="171">
        <v>427</v>
      </c>
      <c r="AB29" s="171">
        <v>0</v>
      </c>
      <c r="AC29" s="103">
        <v>0</v>
      </c>
      <c r="AD29" s="103">
        <v>0</v>
      </c>
      <c r="AE29" s="171">
        <v>0</v>
      </c>
      <c r="AF29" s="171">
        <v>0</v>
      </c>
      <c r="AG29" s="171">
        <v>0</v>
      </c>
      <c r="AH29" s="103">
        <v>0</v>
      </c>
      <c r="AI29" s="103">
        <v>0</v>
      </c>
      <c r="AJ29" s="103">
        <v>0</v>
      </c>
      <c r="AK29" s="103">
        <v>0</v>
      </c>
      <c r="AL29" s="103">
        <v>0</v>
      </c>
      <c r="AM29" s="103">
        <v>0</v>
      </c>
      <c r="AN29" s="171">
        <v>0</v>
      </c>
      <c r="AO29" s="103">
        <v>0</v>
      </c>
      <c r="AP29" s="103">
        <v>0</v>
      </c>
      <c r="AQ29" s="171">
        <v>0</v>
      </c>
      <c r="AR29" s="171">
        <v>0</v>
      </c>
      <c r="AS29" s="103">
        <v>0</v>
      </c>
      <c r="AT29" s="103">
        <v>0</v>
      </c>
      <c r="AU29" s="103">
        <v>0</v>
      </c>
      <c r="AV29" s="173">
        <v>0</v>
      </c>
      <c r="AW29" s="103">
        <v>0</v>
      </c>
      <c r="AX29" s="103">
        <v>0</v>
      </c>
    </row>
    <row r="30" spans="1:50" s="122" customFormat="1" x14ac:dyDescent="0.2">
      <c r="A30" s="116" t="s">
        <v>80</v>
      </c>
      <c r="B30" s="117" t="s">
        <v>81</v>
      </c>
      <c r="C30" s="118">
        <v>2.06</v>
      </c>
      <c r="D30" s="118">
        <v>0</v>
      </c>
      <c r="E30" s="118">
        <v>0</v>
      </c>
      <c r="F30" s="118">
        <v>0</v>
      </c>
      <c r="G30" s="118">
        <v>0</v>
      </c>
      <c r="H30" s="118">
        <v>0</v>
      </c>
      <c r="I30" s="118">
        <v>0</v>
      </c>
      <c r="J30" s="119">
        <v>0</v>
      </c>
      <c r="K30" s="119">
        <v>0</v>
      </c>
      <c r="L30" s="119">
        <v>0</v>
      </c>
      <c r="M30" s="119">
        <v>0</v>
      </c>
      <c r="N30" s="119">
        <v>0</v>
      </c>
      <c r="O30" s="118">
        <v>0</v>
      </c>
      <c r="P30" s="118">
        <f t="shared" ref="P30:P31" si="142">O30/C30</f>
        <v>0</v>
      </c>
      <c r="Q30" s="119">
        <f t="shared" si="141"/>
        <v>0</v>
      </c>
      <c r="R30" s="119">
        <f t="shared" si="141"/>
        <v>0</v>
      </c>
      <c r="S30" s="118">
        <v>0</v>
      </c>
      <c r="T30" s="118">
        <f t="shared" ref="T30:T31" si="143">S30/C30</f>
        <v>0</v>
      </c>
      <c r="U30" s="118">
        <v>0</v>
      </c>
      <c r="V30" s="118">
        <v>0</v>
      </c>
      <c r="W30" s="119">
        <v>0</v>
      </c>
      <c r="X30" s="119">
        <v>0</v>
      </c>
      <c r="Y30" s="120">
        <v>0</v>
      </c>
      <c r="Z30" s="119">
        <v>0</v>
      </c>
      <c r="AA30" s="119">
        <v>0</v>
      </c>
      <c r="AB30" s="119">
        <v>0</v>
      </c>
      <c r="AC30" s="118">
        <v>0</v>
      </c>
      <c r="AD30" s="118">
        <v>0</v>
      </c>
      <c r="AE30" s="119">
        <v>0</v>
      </c>
      <c r="AF30" s="119">
        <v>0</v>
      </c>
      <c r="AG30" s="119">
        <v>0</v>
      </c>
      <c r="AH30" s="118">
        <v>0</v>
      </c>
      <c r="AI30" s="118">
        <v>0</v>
      </c>
      <c r="AJ30" s="118">
        <v>0</v>
      </c>
      <c r="AK30" s="118">
        <v>0</v>
      </c>
      <c r="AL30" s="118">
        <v>0</v>
      </c>
      <c r="AM30" s="118">
        <v>0</v>
      </c>
      <c r="AN30" s="119">
        <v>0</v>
      </c>
      <c r="AO30" s="118">
        <v>0</v>
      </c>
      <c r="AP30" s="118">
        <v>0</v>
      </c>
      <c r="AQ30" s="119">
        <v>0</v>
      </c>
      <c r="AR30" s="119">
        <v>0</v>
      </c>
      <c r="AS30" s="118">
        <v>0</v>
      </c>
      <c r="AT30" s="118">
        <v>0</v>
      </c>
      <c r="AU30" s="118">
        <v>393.7</v>
      </c>
      <c r="AV30" s="121">
        <f>AU30/C30</f>
        <v>191.11650485436891</v>
      </c>
      <c r="AW30" s="118">
        <v>0</v>
      </c>
      <c r="AX30" s="118">
        <v>0</v>
      </c>
    </row>
    <row r="31" spans="1:50" s="122" customFormat="1" x14ac:dyDescent="0.2">
      <c r="A31" s="116" t="s">
        <v>82</v>
      </c>
      <c r="B31" s="117" t="s">
        <v>83</v>
      </c>
      <c r="C31" s="118">
        <v>3.05</v>
      </c>
      <c r="D31" s="118">
        <v>0</v>
      </c>
      <c r="E31" s="118">
        <v>0</v>
      </c>
      <c r="F31" s="118">
        <v>0</v>
      </c>
      <c r="G31" s="118">
        <v>0</v>
      </c>
      <c r="H31" s="118">
        <v>0</v>
      </c>
      <c r="I31" s="118">
        <v>0</v>
      </c>
      <c r="J31" s="119">
        <v>0</v>
      </c>
      <c r="K31" s="119">
        <v>0</v>
      </c>
      <c r="L31" s="119">
        <v>0</v>
      </c>
      <c r="M31" s="119">
        <v>0</v>
      </c>
      <c r="N31" s="119">
        <v>0</v>
      </c>
      <c r="O31" s="118">
        <v>0</v>
      </c>
      <c r="P31" s="118">
        <f t="shared" si="142"/>
        <v>0</v>
      </c>
      <c r="Q31" s="119">
        <f t="shared" si="141"/>
        <v>0</v>
      </c>
      <c r="R31" s="119">
        <f t="shared" si="141"/>
        <v>0</v>
      </c>
      <c r="S31" s="118">
        <v>0</v>
      </c>
      <c r="T31" s="118">
        <f t="shared" si="143"/>
        <v>0</v>
      </c>
      <c r="U31" s="118">
        <v>0</v>
      </c>
      <c r="V31" s="118">
        <v>0</v>
      </c>
      <c r="W31" s="119">
        <v>0</v>
      </c>
      <c r="X31" s="119">
        <v>0</v>
      </c>
      <c r="Y31" s="120">
        <v>0</v>
      </c>
      <c r="Z31" s="119">
        <v>0</v>
      </c>
      <c r="AA31" s="119">
        <v>0</v>
      </c>
      <c r="AB31" s="119">
        <v>0</v>
      </c>
      <c r="AC31" s="118">
        <v>0</v>
      </c>
      <c r="AD31" s="118">
        <v>0</v>
      </c>
      <c r="AE31" s="119">
        <v>0</v>
      </c>
      <c r="AF31" s="119">
        <v>0</v>
      </c>
      <c r="AG31" s="119">
        <v>0</v>
      </c>
      <c r="AH31" s="118">
        <v>0</v>
      </c>
      <c r="AI31" s="118">
        <v>0</v>
      </c>
      <c r="AJ31" s="118">
        <v>0</v>
      </c>
      <c r="AK31" s="118">
        <v>0</v>
      </c>
      <c r="AL31" s="118">
        <v>0</v>
      </c>
      <c r="AM31" s="118">
        <v>0</v>
      </c>
      <c r="AN31" s="119">
        <v>0</v>
      </c>
      <c r="AO31" s="118">
        <v>0</v>
      </c>
      <c r="AP31" s="118">
        <v>0</v>
      </c>
      <c r="AQ31" s="119">
        <v>0</v>
      </c>
      <c r="AR31" s="119">
        <v>0</v>
      </c>
      <c r="AS31" s="118">
        <v>0</v>
      </c>
      <c r="AT31" s="118">
        <v>0</v>
      </c>
      <c r="AU31" s="118">
        <v>579.1</v>
      </c>
      <c r="AV31" s="121">
        <f>AU31/C31</f>
        <v>189.86885245901641</v>
      </c>
      <c r="AW31" s="118">
        <v>0</v>
      </c>
      <c r="AX31" s="118">
        <v>0</v>
      </c>
    </row>
    <row r="32" spans="1:50" x14ac:dyDescent="0.2">
      <c r="A32" s="39"/>
      <c r="B32" s="40"/>
      <c r="C32" s="41"/>
      <c r="D32" s="41"/>
      <c r="E32" s="42"/>
      <c r="F32" s="41"/>
      <c r="G32" s="42"/>
      <c r="H32" s="41"/>
      <c r="I32" s="42"/>
      <c r="J32" s="42"/>
      <c r="K32" s="42"/>
      <c r="L32" s="42"/>
      <c r="M32" s="42"/>
      <c r="N32" s="42"/>
      <c r="O32" s="41"/>
      <c r="P32" s="42"/>
      <c r="Q32" s="42"/>
      <c r="R32" s="42"/>
      <c r="S32" s="41"/>
      <c r="T32" s="42"/>
      <c r="U32" s="41"/>
      <c r="V32" s="42"/>
      <c r="W32" s="44"/>
      <c r="X32" s="44"/>
      <c r="Y32" s="44"/>
      <c r="Z32" s="44"/>
      <c r="AA32" s="44"/>
      <c r="AB32" s="44"/>
      <c r="AC32" s="43"/>
      <c r="AD32" s="42"/>
      <c r="AE32" s="45"/>
      <c r="AF32" s="45"/>
      <c r="AG32" s="45"/>
      <c r="AH32" s="41"/>
      <c r="AI32" s="42"/>
      <c r="AJ32" s="41"/>
      <c r="AK32" s="42"/>
      <c r="AL32" s="41"/>
      <c r="AM32" s="42"/>
      <c r="AN32" s="45"/>
      <c r="AO32" s="41"/>
      <c r="AP32" s="42"/>
      <c r="AQ32" s="45"/>
      <c r="AR32" s="45"/>
      <c r="AS32" s="41"/>
      <c r="AT32" s="42"/>
      <c r="AU32" s="41"/>
      <c r="AV32" s="42"/>
      <c r="AW32" s="41"/>
      <c r="AX32" s="42"/>
    </row>
    <row r="33" spans="1:50" x14ac:dyDescent="0.2">
      <c r="A33" s="237"/>
      <c r="B33" s="238" t="s">
        <v>4</v>
      </c>
      <c r="C33" s="238"/>
      <c r="D33" s="238"/>
      <c r="E33" s="238"/>
      <c r="F33" s="239"/>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40"/>
      <c r="AM33" s="238"/>
      <c r="AN33" s="238"/>
      <c r="AO33" s="239"/>
      <c r="AP33" s="238"/>
      <c r="AQ33" s="238"/>
      <c r="AR33" s="238"/>
      <c r="AS33" s="239"/>
      <c r="AT33" s="238"/>
      <c r="AU33" s="239"/>
      <c r="AV33" s="241"/>
      <c r="AW33" s="238"/>
      <c r="AX33" s="242"/>
    </row>
    <row r="34" spans="1:50" x14ac:dyDescent="0.2">
      <c r="A34" s="46"/>
      <c r="B34" s="47"/>
      <c r="C34" s="48"/>
      <c r="D34" s="21"/>
      <c r="E34" s="22"/>
      <c r="F34" s="21"/>
      <c r="G34" s="22"/>
      <c r="H34" s="21"/>
      <c r="I34" s="22"/>
      <c r="J34" s="32"/>
      <c r="K34" s="32"/>
      <c r="L34" s="32"/>
      <c r="M34" s="32"/>
      <c r="N34" s="32"/>
      <c r="O34" s="21"/>
      <c r="P34" s="22"/>
      <c r="Q34" s="32"/>
      <c r="R34" s="32"/>
      <c r="S34" s="21"/>
      <c r="T34" s="22"/>
      <c r="U34" s="21"/>
      <c r="V34" s="22"/>
      <c r="W34" s="23"/>
      <c r="X34" s="23"/>
      <c r="Y34" s="23"/>
      <c r="Z34" s="23"/>
      <c r="AA34" s="23"/>
      <c r="AB34" s="23"/>
      <c r="AC34" s="49"/>
      <c r="AD34" s="22"/>
      <c r="AE34" s="50"/>
      <c r="AF34" s="50"/>
      <c r="AG34" s="50"/>
      <c r="AH34" s="21"/>
      <c r="AI34" s="22"/>
      <c r="AJ34" s="21"/>
      <c r="AK34" s="22"/>
      <c r="AL34" s="21"/>
      <c r="AM34" s="22"/>
      <c r="AN34" s="50"/>
      <c r="AO34" s="21"/>
      <c r="AP34" s="22"/>
      <c r="AQ34" s="50"/>
      <c r="AR34" s="50"/>
      <c r="AS34" s="21"/>
      <c r="AT34" s="22"/>
      <c r="AU34" s="21"/>
      <c r="AV34" s="22"/>
      <c r="AW34" s="21"/>
      <c r="AX34" s="22"/>
    </row>
    <row r="35" spans="1:50" s="112" customFormat="1" x14ac:dyDescent="0.2">
      <c r="A35" s="51" t="s">
        <v>65</v>
      </c>
      <c r="B35" s="111" t="s">
        <v>66</v>
      </c>
      <c r="C35" s="36">
        <v>30</v>
      </c>
      <c r="D35" s="29">
        <f t="shared" ref="D35" si="144">ROUND(E35*C35,1)</f>
        <v>1310.4000000000001</v>
      </c>
      <c r="E35" s="105">
        <f>RCF!C$43</f>
        <v>43.679000000000002</v>
      </c>
      <c r="F35" s="29">
        <f>ROUNDDOWN($C35*G35,1)</f>
        <v>376.8</v>
      </c>
      <c r="G35" s="105">
        <f>RCF!C$5</f>
        <v>12.563000000000001</v>
      </c>
      <c r="H35" s="29">
        <f>ROUNDDOWN($C35*I35,1)</f>
        <v>376.8</v>
      </c>
      <c r="I35" s="105">
        <f>G35</f>
        <v>12.563000000000001</v>
      </c>
      <c r="J35" s="33">
        <f t="shared" ref="J35:N49" si="145">ROUND($C35*$I35*J$6,1)</f>
        <v>414.6</v>
      </c>
      <c r="K35" s="33">
        <f t="shared" si="145"/>
        <v>508.8</v>
      </c>
      <c r="L35" s="33">
        <f t="shared" si="145"/>
        <v>565.29999999999995</v>
      </c>
      <c r="M35" s="33">
        <f t="shared" si="145"/>
        <v>753.8</v>
      </c>
      <c r="N35" s="33">
        <f t="shared" si="145"/>
        <v>810.3</v>
      </c>
      <c r="O35" s="29">
        <f>ROUNDDOWN($C35*P35,1)</f>
        <v>369.9</v>
      </c>
      <c r="P35" s="105">
        <f>RCF!C$7</f>
        <v>12.33</v>
      </c>
      <c r="Q35" s="33">
        <f t="shared" ref="Q35:R51" si="146">ROUNDDOWN($O35*Q$6,1)</f>
        <v>480.8</v>
      </c>
      <c r="R35" s="33">
        <f t="shared" si="146"/>
        <v>554.79999999999995</v>
      </c>
      <c r="S35" s="29">
        <f>ROUNDDOWN($C35*T35,1)</f>
        <v>346.8</v>
      </c>
      <c r="T35" s="105">
        <f>RCF!C$9/1.055</f>
        <v>11.56303317535545</v>
      </c>
      <c r="U35" s="29">
        <f>ROUNDDOWN($C35*V35,1)</f>
        <v>365.9</v>
      </c>
      <c r="V35" s="105">
        <f>T35*1.055</f>
        <v>12.199</v>
      </c>
      <c r="W35" s="33">
        <f t="shared" ref="W35:AB51" si="147">ROUNDDOWN($U35*W$6,1)</f>
        <v>402.4</v>
      </c>
      <c r="X35" s="33">
        <f t="shared" si="147"/>
        <v>501.2</v>
      </c>
      <c r="Y35" s="33">
        <f t="shared" si="147"/>
        <v>592.70000000000005</v>
      </c>
      <c r="Z35" s="33">
        <f t="shared" si="147"/>
        <v>537.79999999999995</v>
      </c>
      <c r="AA35" s="33">
        <f t="shared" si="147"/>
        <v>794</v>
      </c>
      <c r="AB35" s="33">
        <f t="shared" si="147"/>
        <v>1097.7</v>
      </c>
      <c r="AC35" s="29">
        <f>ROUNDDOWN($C35*AD35,1)</f>
        <v>370.2</v>
      </c>
      <c r="AD35" s="105">
        <f>RCF!C$13</f>
        <v>12.34</v>
      </c>
      <c r="AE35" s="33">
        <f t="shared" ref="AE35:AG49" si="148">ROUND($AC35*AE$6,1)</f>
        <v>610.79999999999995</v>
      </c>
      <c r="AF35" s="33">
        <f t="shared" si="148"/>
        <v>777.4</v>
      </c>
      <c r="AG35" s="33">
        <f t="shared" si="148"/>
        <v>1110.5999999999999</v>
      </c>
      <c r="AH35" s="29">
        <f>ROUNDDOWN($C35*AI35,1)</f>
        <v>365.7</v>
      </c>
      <c r="AI35" s="105">
        <f>RCF!C$25</f>
        <v>12.193</v>
      </c>
      <c r="AJ35" s="29">
        <f>ROUNDDOWN($C35*AK35,1)</f>
        <v>486</v>
      </c>
      <c r="AK35" s="105">
        <f>RCF!C$29</f>
        <v>16.2</v>
      </c>
      <c r="AL35" s="29">
        <f>ROUNDDOWN($C35*AM35,1)</f>
        <v>384.7</v>
      </c>
      <c r="AM35" s="105">
        <f>RCF!C$33</f>
        <v>12.824999999999999</v>
      </c>
      <c r="AN35" s="33">
        <f t="shared" ref="AN35:AN51" si="149">ROUNDDOWN(AL35*AN$6,1)</f>
        <v>577</v>
      </c>
      <c r="AO35" s="29">
        <f>ROUNDDOWN($C35*AP35,1)</f>
        <v>387.6</v>
      </c>
      <c r="AP35" s="105">
        <f>RCF!C$35</f>
        <v>12.92</v>
      </c>
      <c r="AQ35" s="33">
        <f t="shared" ref="AQ35:AR50" si="150">ROUNDDOWN($AO35*AQ$6,1)</f>
        <v>465.1</v>
      </c>
      <c r="AR35" s="33">
        <f t="shared" si="150"/>
        <v>523.20000000000005</v>
      </c>
      <c r="AS35" s="29">
        <f>ROUNDDOWN($C35*AT35,1)</f>
        <v>393.3</v>
      </c>
      <c r="AT35" s="105">
        <f>RCF!C$37</f>
        <v>13.11</v>
      </c>
      <c r="AU35" s="29">
        <f>ROUNDDOWN($C35*AV35,1)</f>
        <v>385.5</v>
      </c>
      <c r="AV35" s="105">
        <f>RCF!C$39</f>
        <v>12.85</v>
      </c>
      <c r="AW35" s="29">
        <f>ROUNDDOWN($C35*AX35,1)</f>
        <v>380.4</v>
      </c>
      <c r="AX35" s="105">
        <f>RCF!C$41</f>
        <v>12.682</v>
      </c>
    </row>
    <row r="36" spans="1:50" s="112" customFormat="1" ht="25.5" x14ac:dyDescent="0.2">
      <c r="A36" s="51" t="s">
        <v>67</v>
      </c>
      <c r="B36" s="111" t="s">
        <v>68</v>
      </c>
      <c r="C36" s="36">
        <v>100</v>
      </c>
      <c r="D36" s="29">
        <f t="shared" ref="D36:D41" si="151">ROUND(E36*C36,1)</f>
        <v>4367.8999999999996</v>
      </c>
      <c r="E36" s="105">
        <f>RCF!C$43</f>
        <v>43.679000000000002</v>
      </c>
      <c r="F36" s="29">
        <f t="shared" ref="F36:F41" si="152">ROUNDDOWN($C36*G36,1)</f>
        <v>1256.3</v>
      </c>
      <c r="G36" s="105">
        <f>RCF!C$5</f>
        <v>12.563000000000001</v>
      </c>
      <c r="H36" s="29">
        <f t="shared" ref="H36:H41" si="153">ROUNDDOWN($C36*I36,1)</f>
        <v>1256.3</v>
      </c>
      <c r="I36" s="105">
        <f t="shared" ref="I36:I41" si="154">G36</f>
        <v>12.563000000000001</v>
      </c>
      <c r="J36" s="33">
        <f t="shared" si="145"/>
        <v>1381.9</v>
      </c>
      <c r="K36" s="33">
        <f t="shared" si="145"/>
        <v>1696</v>
      </c>
      <c r="L36" s="33">
        <f t="shared" si="145"/>
        <v>1884.5</v>
      </c>
      <c r="M36" s="33">
        <f t="shared" si="145"/>
        <v>2512.6</v>
      </c>
      <c r="N36" s="33">
        <f t="shared" si="145"/>
        <v>2701</v>
      </c>
      <c r="O36" s="29">
        <f t="shared" ref="O36:O41" si="155">ROUNDDOWN($C36*P36,1)</f>
        <v>1233</v>
      </c>
      <c r="P36" s="105">
        <f>RCF!C$7</f>
        <v>12.33</v>
      </c>
      <c r="Q36" s="33">
        <f t="shared" si="146"/>
        <v>1602.9</v>
      </c>
      <c r="R36" s="33">
        <f t="shared" si="146"/>
        <v>1849.5</v>
      </c>
      <c r="S36" s="29">
        <f t="shared" ref="S36:S41" si="156">ROUNDDOWN($C36*T36,1)</f>
        <v>1156.3</v>
      </c>
      <c r="T36" s="105">
        <f>RCF!C$9/1.055</f>
        <v>11.56303317535545</v>
      </c>
      <c r="U36" s="29">
        <f t="shared" ref="U36:U41" si="157">ROUNDDOWN($C36*V36,1)</f>
        <v>1219.9000000000001</v>
      </c>
      <c r="V36" s="105">
        <f t="shared" ref="V36:V41" si="158">T36*1.055</f>
        <v>12.199</v>
      </c>
      <c r="W36" s="33">
        <f t="shared" si="147"/>
        <v>1341.8</v>
      </c>
      <c r="X36" s="33">
        <f t="shared" si="147"/>
        <v>1671.2</v>
      </c>
      <c r="Y36" s="33">
        <f t="shared" si="147"/>
        <v>1976.2</v>
      </c>
      <c r="Z36" s="33">
        <f t="shared" si="147"/>
        <v>1793.2</v>
      </c>
      <c r="AA36" s="33">
        <f t="shared" si="147"/>
        <v>2647.1</v>
      </c>
      <c r="AB36" s="33">
        <f t="shared" si="147"/>
        <v>3659.7</v>
      </c>
      <c r="AC36" s="29">
        <f t="shared" ref="AC36:AC41" si="159">ROUNDDOWN($C36*AD36,1)</f>
        <v>1234</v>
      </c>
      <c r="AD36" s="105">
        <f>RCF!C$13</f>
        <v>12.34</v>
      </c>
      <c r="AE36" s="33">
        <f t="shared" si="148"/>
        <v>2036.1</v>
      </c>
      <c r="AF36" s="33">
        <f t="shared" si="148"/>
        <v>2591.4</v>
      </c>
      <c r="AG36" s="33">
        <f t="shared" si="148"/>
        <v>3702</v>
      </c>
      <c r="AH36" s="29">
        <f t="shared" ref="AH36:AH41" si="160">ROUNDDOWN($C36*AI36,1)</f>
        <v>1219.3</v>
      </c>
      <c r="AI36" s="105">
        <f>RCF!C$25</f>
        <v>12.193</v>
      </c>
      <c r="AJ36" s="29">
        <f t="shared" ref="AJ36:AJ41" si="161">ROUNDDOWN($C36*AK36,1)</f>
        <v>1620</v>
      </c>
      <c r="AK36" s="105">
        <f>RCF!C$29</f>
        <v>16.2</v>
      </c>
      <c r="AL36" s="29">
        <f t="shared" ref="AL36:AL41" si="162">ROUNDDOWN($C36*AM36,1)</f>
        <v>1282.5</v>
      </c>
      <c r="AM36" s="105">
        <f>RCF!C$33</f>
        <v>12.824999999999999</v>
      </c>
      <c r="AN36" s="33">
        <f t="shared" si="149"/>
        <v>1923.7</v>
      </c>
      <c r="AO36" s="29">
        <f t="shared" ref="AO36:AO41" si="163">ROUNDDOWN($C36*AP36,1)</f>
        <v>1292</v>
      </c>
      <c r="AP36" s="105">
        <f>RCF!C$35</f>
        <v>12.92</v>
      </c>
      <c r="AQ36" s="33">
        <f t="shared" si="150"/>
        <v>1550.4</v>
      </c>
      <c r="AR36" s="33">
        <f t="shared" si="150"/>
        <v>1744.2</v>
      </c>
      <c r="AS36" s="29">
        <f t="shared" ref="AS36:AS41" si="164">ROUNDDOWN($C36*AT36,1)</f>
        <v>1311</v>
      </c>
      <c r="AT36" s="105">
        <f>RCF!C$37</f>
        <v>13.11</v>
      </c>
      <c r="AU36" s="29">
        <f t="shared" ref="AU36:AU41" si="165">ROUNDDOWN($C36*AV36,1)</f>
        <v>1285</v>
      </c>
      <c r="AV36" s="105">
        <f>RCF!C$39</f>
        <v>12.85</v>
      </c>
      <c r="AW36" s="29">
        <f t="shared" ref="AW36:AW41" si="166">ROUNDDOWN($C36*AX36,1)</f>
        <v>1268.2</v>
      </c>
      <c r="AX36" s="105">
        <f>RCF!C$41</f>
        <v>12.682</v>
      </c>
    </row>
    <row r="37" spans="1:50" s="112" customFormat="1" ht="25.5" x14ac:dyDescent="0.2">
      <c r="A37" s="51" t="s">
        <v>69</v>
      </c>
      <c r="B37" s="111" t="s">
        <v>70</v>
      </c>
      <c r="C37" s="36">
        <v>50</v>
      </c>
      <c r="D37" s="29">
        <f t="shared" si="151"/>
        <v>2184</v>
      </c>
      <c r="E37" s="105">
        <f>RCF!C$43</f>
        <v>43.679000000000002</v>
      </c>
      <c r="F37" s="29">
        <f t="shared" si="152"/>
        <v>628.1</v>
      </c>
      <c r="G37" s="105">
        <f>RCF!C$5</f>
        <v>12.563000000000001</v>
      </c>
      <c r="H37" s="29">
        <f t="shared" si="153"/>
        <v>628.1</v>
      </c>
      <c r="I37" s="105">
        <f t="shared" si="154"/>
        <v>12.563000000000001</v>
      </c>
      <c r="J37" s="33">
        <f t="shared" si="145"/>
        <v>691</v>
      </c>
      <c r="K37" s="33">
        <f t="shared" si="145"/>
        <v>848</v>
      </c>
      <c r="L37" s="33">
        <f t="shared" si="145"/>
        <v>942.2</v>
      </c>
      <c r="M37" s="33">
        <f t="shared" si="145"/>
        <v>1256.3</v>
      </c>
      <c r="N37" s="33">
        <f t="shared" si="145"/>
        <v>1350.5</v>
      </c>
      <c r="O37" s="29">
        <f t="shared" si="155"/>
        <v>616.5</v>
      </c>
      <c r="P37" s="105">
        <f>RCF!C$7</f>
        <v>12.33</v>
      </c>
      <c r="Q37" s="33">
        <f t="shared" si="146"/>
        <v>801.4</v>
      </c>
      <c r="R37" s="33">
        <f t="shared" si="146"/>
        <v>924.7</v>
      </c>
      <c r="S37" s="29">
        <f t="shared" si="156"/>
        <v>578.1</v>
      </c>
      <c r="T37" s="105">
        <f>RCF!C$9/1.055</f>
        <v>11.56303317535545</v>
      </c>
      <c r="U37" s="29">
        <f t="shared" si="157"/>
        <v>609.9</v>
      </c>
      <c r="V37" s="105">
        <f t="shared" si="158"/>
        <v>12.199</v>
      </c>
      <c r="W37" s="33">
        <f t="shared" si="147"/>
        <v>670.8</v>
      </c>
      <c r="X37" s="33">
        <f t="shared" si="147"/>
        <v>835.5</v>
      </c>
      <c r="Y37" s="33">
        <f t="shared" si="147"/>
        <v>988</v>
      </c>
      <c r="Z37" s="33">
        <f t="shared" si="147"/>
        <v>896.5</v>
      </c>
      <c r="AA37" s="33">
        <f t="shared" si="147"/>
        <v>1323.4</v>
      </c>
      <c r="AB37" s="33">
        <f t="shared" si="147"/>
        <v>1829.7</v>
      </c>
      <c r="AC37" s="29">
        <f t="shared" si="159"/>
        <v>617</v>
      </c>
      <c r="AD37" s="105">
        <f>RCF!C$13</f>
        <v>12.34</v>
      </c>
      <c r="AE37" s="33">
        <f t="shared" si="148"/>
        <v>1018.1</v>
      </c>
      <c r="AF37" s="33">
        <f t="shared" si="148"/>
        <v>1295.7</v>
      </c>
      <c r="AG37" s="33">
        <f t="shared" si="148"/>
        <v>1851</v>
      </c>
      <c r="AH37" s="29">
        <f t="shared" si="160"/>
        <v>609.6</v>
      </c>
      <c r="AI37" s="105">
        <f>RCF!C$25</f>
        <v>12.193</v>
      </c>
      <c r="AJ37" s="29">
        <f t="shared" si="161"/>
        <v>810</v>
      </c>
      <c r="AK37" s="105">
        <f>RCF!C$29</f>
        <v>16.2</v>
      </c>
      <c r="AL37" s="29">
        <f t="shared" si="162"/>
        <v>641.20000000000005</v>
      </c>
      <c r="AM37" s="105">
        <f>RCF!C$33</f>
        <v>12.824999999999999</v>
      </c>
      <c r="AN37" s="33">
        <f t="shared" si="149"/>
        <v>961.8</v>
      </c>
      <c r="AO37" s="29">
        <f t="shared" si="163"/>
        <v>646</v>
      </c>
      <c r="AP37" s="105">
        <f>RCF!C$35</f>
        <v>12.92</v>
      </c>
      <c r="AQ37" s="33">
        <f t="shared" si="150"/>
        <v>775.2</v>
      </c>
      <c r="AR37" s="33">
        <f t="shared" si="150"/>
        <v>872.1</v>
      </c>
      <c r="AS37" s="29">
        <f t="shared" si="164"/>
        <v>655.5</v>
      </c>
      <c r="AT37" s="105">
        <f>RCF!C$37</f>
        <v>13.11</v>
      </c>
      <c r="AU37" s="29">
        <f t="shared" si="165"/>
        <v>642.5</v>
      </c>
      <c r="AV37" s="105">
        <f>RCF!C$39</f>
        <v>12.85</v>
      </c>
      <c r="AW37" s="29">
        <f t="shared" si="166"/>
        <v>634.1</v>
      </c>
      <c r="AX37" s="105">
        <f>RCF!C$41</f>
        <v>12.682</v>
      </c>
    </row>
    <row r="38" spans="1:50" s="112" customFormat="1" ht="63.75" x14ac:dyDescent="0.2">
      <c r="A38" s="113" t="s">
        <v>71</v>
      </c>
      <c r="B38" s="114" t="s">
        <v>72</v>
      </c>
      <c r="C38" s="115">
        <v>30</v>
      </c>
      <c r="D38" s="29">
        <f t="shared" si="151"/>
        <v>1310.4000000000001</v>
      </c>
      <c r="E38" s="105">
        <f>RCF!C$43</f>
        <v>43.679000000000002</v>
      </c>
      <c r="F38" s="29">
        <f t="shared" si="152"/>
        <v>376.8</v>
      </c>
      <c r="G38" s="105">
        <f>RCF!C$5</f>
        <v>12.563000000000001</v>
      </c>
      <c r="H38" s="29">
        <f t="shared" si="153"/>
        <v>376.8</v>
      </c>
      <c r="I38" s="105">
        <f t="shared" si="154"/>
        <v>12.563000000000001</v>
      </c>
      <c r="J38" s="33">
        <f t="shared" si="145"/>
        <v>414.6</v>
      </c>
      <c r="K38" s="33">
        <f t="shared" si="145"/>
        <v>508.8</v>
      </c>
      <c r="L38" s="33">
        <f t="shared" si="145"/>
        <v>565.29999999999995</v>
      </c>
      <c r="M38" s="33">
        <f t="shared" si="145"/>
        <v>753.8</v>
      </c>
      <c r="N38" s="33">
        <f t="shared" si="145"/>
        <v>810.3</v>
      </c>
      <c r="O38" s="29">
        <f t="shared" si="155"/>
        <v>369.9</v>
      </c>
      <c r="P38" s="105">
        <f>RCF!C$7</f>
        <v>12.33</v>
      </c>
      <c r="Q38" s="33">
        <f t="shared" si="146"/>
        <v>480.8</v>
      </c>
      <c r="R38" s="33">
        <f t="shared" si="146"/>
        <v>554.79999999999995</v>
      </c>
      <c r="S38" s="29">
        <f t="shared" si="156"/>
        <v>346.8</v>
      </c>
      <c r="T38" s="105">
        <f>RCF!C$9/1.055</f>
        <v>11.56303317535545</v>
      </c>
      <c r="U38" s="29">
        <f t="shared" si="157"/>
        <v>365.9</v>
      </c>
      <c r="V38" s="105">
        <f t="shared" si="158"/>
        <v>12.199</v>
      </c>
      <c r="W38" s="33">
        <f t="shared" si="147"/>
        <v>402.4</v>
      </c>
      <c r="X38" s="33">
        <f t="shared" si="147"/>
        <v>501.2</v>
      </c>
      <c r="Y38" s="33">
        <f t="shared" si="147"/>
        <v>592.70000000000005</v>
      </c>
      <c r="Z38" s="33">
        <f t="shared" si="147"/>
        <v>537.79999999999995</v>
      </c>
      <c r="AA38" s="33">
        <f t="shared" si="147"/>
        <v>794</v>
      </c>
      <c r="AB38" s="33">
        <f t="shared" si="147"/>
        <v>1097.7</v>
      </c>
      <c r="AC38" s="29">
        <f t="shared" si="159"/>
        <v>370.2</v>
      </c>
      <c r="AD38" s="105">
        <f>RCF!C$13</f>
        <v>12.34</v>
      </c>
      <c r="AE38" s="33">
        <f t="shared" si="148"/>
        <v>610.79999999999995</v>
      </c>
      <c r="AF38" s="33">
        <f t="shared" si="148"/>
        <v>777.4</v>
      </c>
      <c r="AG38" s="33">
        <f t="shared" si="148"/>
        <v>1110.5999999999999</v>
      </c>
      <c r="AH38" s="29">
        <f t="shared" si="160"/>
        <v>365.7</v>
      </c>
      <c r="AI38" s="105">
        <f>RCF!C$25</f>
        <v>12.193</v>
      </c>
      <c r="AJ38" s="29">
        <f t="shared" si="161"/>
        <v>486</v>
      </c>
      <c r="AK38" s="105">
        <f>RCF!C$29</f>
        <v>16.2</v>
      </c>
      <c r="AL38" s="29">
        <f t="shared" si="162"/>
        <v>384.7</v>
      </c>
      <c r="AM38" s="105">
        <f>RCF!C$33</f>
        <v>12.824999999999999</v>
      </c>
      <c r="AN38" s="33">
        <f t="shared" si="149"/>
        <v>577</v>
      </c>
      <c r="AO38" s="29">
        <f t="shared" si="163"/>
        <v>387.6</v>
      </c>
      <c r="AP38" s="105">
        <f>RCF!C$35</f>
        <v>12.92</v>
      </c>
      <c r="AQ38" s="33">
        <f t="shared" si="150"/>
        <v>465.1</v>
      </c>
      <c r="AR38" s="33">
        <f t="shared" si="150"/>
        <v>523.20000000000005</v>
      </c>
      <c r="AS38" s="29">
        <f t="shared" si="164"/>
        <v>393.3</v>
      </c>
      <c r="AT38" s="105">
        <f>RCF!C$37</f>
        <v>13.11</v>
      </c>
      <c r="AU38" s="29">
        <f t="shared" si="165"/>
        <v>385.5</v>
      </c>
      <c r="AV38" s="105">
        <f>RCF!C$39</f>
        <v>12.85</v>
      </c>
      <c r="AW38" s="29">
        <f t="shared" si="166"/>
        <v>380.4</v>
      </c>
      <c r="AX38" s="105">
        <f>RCF!C$41</f>
        <v>12.682</v>
      </c>
    </row>
    <row r="39" spans="1:50" s="112" customFormat="1" ht="38.25" x14ac:dyDescent="0.2">
      <c r="A39" s="113" t="s">
        <v>73</v>
      </c>
      <c r="B39" s="114" t="s">
        <v>74</v>
      </c>
      <c r="C39" s="115">
        <v>137</v>
      </c>
      <c r="D39" s="29">
        <f t="shared" si="151"/>
        <v>5984</v>
      </c>
      <c r="E39" s="105">
        <f>RCF!C$43</f>
        <v>43.679000000000002</v>
      </c>
      <c r="F39" s="29">
        <f t="shared" si="152"/>
        <v>1721.1</v>
      </c>
      <c r="G39" s="105">
        <f>RCF!C$5</f>
        <v>12.563000000000001</v>
      </c>
      <c r="H39" s="29">
        <f t="shared" si="153"/>
        <v>1721.1</v>
      </c>
      <c r="I39" s="105">
        <f t="shared" si="154"/>
        <v>12.563000000000001</v>
      </c>
      <c r="J39" s="33">
        <f t="shared" si="145"/>
        <v>1893.2</v>
      </c>
      <c r="K39" s="33">
        <f t="shared" si="145"/>
        <v>2323.5</v>
      </c>
      <c r="L39" s="33">
        <f t="shared" si="145"/>
        <v>2581.6999999999998</v>
      </c>
      <c r="M39" s="33">
        <f t="shared" si="145"/>
        <v>3442.3</v>
      </c>
      <c r="N39" s="33">
        <f t="shared" si="145"/>
        <v>3700.4</v>
      </c>
      <c r="O39" s="29">
        <f t="shared" si="155"/>
        <v>1689.2</v>
      </c>
      <c r="P39" s="105">
        <f>RCF!C$7</f>
        <v>12.33</v>
      </c>
      <c r="Q39" s="33">
        <f t="shared" si="146"/>
        <v>2195.9</v>
      </c>
      <c r="R39" s="33">
        <f t="shared" si="146"/>
        <v>2533.8000000000002</v>
      </c>
      <c r="S39" s="29">
        <f t="shared" si="156"/>
        <v>1584.1</v>
      </c>
      <c r="T39" s="105">
        <f>RCF!C$9/1.055</f>
        <v>11.56303317535545</v>
      </c>
      <c r="U39" s="29">
        <f t="shared" si="157"/>
        <v>1671.2</v>
      </c>
      <c r="V39" s="105">
        <f t="shared" si="158"/>
        <v>12.199</v>
      </c>
      <c r="W39" s="33">
        <f t="shared" si="147"/>
        <v>1838.3</v>
      </c>
      <c r="X39" s="33">
        <f t="shared" si="147"/>
        <v>2289.5</v>
      </c>
      <c r="Y39" s="33">
        <f t="shared" si="147"/>
        <v>2707.3</v>
      </c>
      <c r="Z39" s="33">
        <f t="shared" si="147"/>
        <v>2456.6</v>
      </c>
      <c r="AA39" s="33">
        <f t="shared" si="147"/>
        <v>3626.5</v>
      </c>
      <c r="AB39" s="33">
        <f t="shared" si="147"/>
        <v>5013.6000000000004</v>
      </c>
      <c r="AC39" s="29">
        <f t="shared" si="159"/>
        <v>1690.5</v>
      </c>
      <c r="AD39" s="105">
        <f>RCF!C$13</f>
        <v>12.34</v>
      </c>
      <c r="AE39" s="33">
        <f t="shared" si="148"/>
        <v>2789.3</v>
      </c>
      <c r="AF39" s="33">
        <f t="shared" si="148"/>
        <v>3550.1</v>
      </c>
      <c r="AG39" s="33">
        <f t="shared" si="148"/>
        <v>5071.5</v>
      </c>
      <c r="AH39" s="29">
        <f t="shared" si="160"/>
        <v>1670.4</v>
      </c>
      <c r="AI39" s="105">
        <f>RCF!C$25</f>
        <v>12.193</v>
      </c>
      <c r="AJ39" s="29">
        <f t="shared" si="161"/>
        <v>2219.4</v>
      </c>
      <c r="AK39" s="105">
        <f>RCF!C$29</f>
        <v>16.2</v>
      </c>
      <c r="AL39" s="29">
        <f t="shared" si="162"/>
        <v>1757</v>
      </c>
      <c r="AM39" s="105">
        <f>RCF!C$33</f>
        <v>12.824999999999999</v>
      </c>
      <c r="AN39" s="33">
        <f t="shared" si="149"/>
        <v>2635.5</v>
      </c>
      <c r="AO39" s="29">
        <f t="shared" si="163"/>
        <v>1770</v>
      </c>
      <c r="AP39" s="105">
        <f>RCF!C$35</f>
        <v>12.92</v>
      </c>
      <c r="AQ39" s="33">
        <f t="shared" si="150"/>
        <v>2124</v>
      </c>
      <c r="AR39" s="33">
        <f t="shared" si="150"/>
        <v>2389.5</v>
      </c>
      <c r="AS39" s="29">
        <f t="shared" si="164"/>
        <v>1796</v>
      </c>
      <c r="AT39" s="105">
        <f>RCF!C$37</f>
        <v>13.11</v>
      </c>
      <c r="AU39" s="29">
        <f t="shared" si="165"/>
        <v>1760.4</v>
      </c>
      <c r="AV39" s="105">
        <f>RCF!C$39</f>
        <v>12.85</v>
      </c>
      <c r="AW39" s="29">
        <f t="shared" si="166"/>
        <v>1737.4</v>
      </c>
      <c r="AX39" s="105">
        <f>RCF!C$41</f>
        <v>12.682</v>
      </c>
    </row>
    <row r="40" spans="1:50" s="112" customFormat="1" ht="38.25" x14ac:dyDescent="0.2">
      <c r="A40" s="113" t="s">
        <v>75</v>
      </c>
      <c r="B40" s="114" t="s">
        <v>76</v>
      </c>
      <c r="C40" s="115">
        <v>58</v>
      </c>
      <c r="D40" s="29">
        <f t="shared" si="151"/>
        <v>2533.4</v>
      </c>
      <c r="E40" s="105">
        <f>RCF!C$43</f>
        <v>43.679000000000002</v>
      </c>
      <c r="F40" s="29">
        <f t="shared" si="152"/>
        <v>728.6</v>
      </c>
      <c r="G40" s="105">
        <f>RCF!C$5</f>
        <v>12.563000000000001</v>
      </c>
      <c r="H40" s="29">
        <f t="shared" si="153"/>
        <v>728.6</v>
      </c>
      <c r="I40" s="105">
        <f t="shared" si="154"/>
        <v>12.563000000000001</v>
      </c>
      <c r="J40" s="33">
        <f t="shared" si="145"/>
        <v>801.5</v>
      </c>
      <c r="K40" s="33">
        <f t="shared" si="145"/>
        <v>983.7</v>
      </c>
      <c r="L40" s="33">
        <f t="shared" si="145"/>
        <v>1093</v>
      </c>
      <c r="M40" s="33">
        <f t="shared" si="145"/>
        <v>1457.3</v>
      </c>
      <c r="N40" s="33">
        <f t="shared" si="145"/>
        <v>1566.6</v>
      </c>
      <c r="O40" s="29">
        <f t="shared" si="155"/>
        <v>715.1</v>
      </c>
      <c r="P40" s="105">
        <f>RCF!C$7</f>
        <v>12.33</v>
      </c>
      <c r="Q40" s="33">
        <f t="shared" si="146"/>
        <v>929.6</v>
      </c>
      <c r="R40" s="33">
        <f t="shared" si="146"/>
        <v>1072.5999999999999</v>
      </c>
      <c r="S40" s="29">
        <f t="shared" si="156"/>
        <v>670.6</v>
      </c>
      <c r="T40" s="105">
        <f>RCF!C$9/1.055</f>
        <v>11.56303317535545</v>
      </c>
      <c r="U40" s="29">
        <f t="shared" si="157"/>
        <v>707.5</v>
      </c>
      <c r="V40" s="105">
        <f t="shared" si="158"/>
        <v>12.199</v>
      </c>
      <c r="W40" s="33">
        <f t="shared" si="147"/>
        <v>778.2</v>
      </c>
      <c r="X40" s="33">
        <f t="shared" si="147"/>
        <v>969.2</v>
      </c>
      <c r="Y40" s="33">
        <f t="shared" si="147"/>
        <v>1146.0999999999999</v>
      </c>
      <c r="Z40" s="33">
        <f t="shared" si="147"/>
        <v>1040</v>
      </c>
      <c r="AA40" s="33">
        <f t="shared" si="147"/>
        <v>1535.2</v>
      </c>
      <c r="AB40" s="33">
        <f t="shared" si="147"/>
        <v>2122.5</v>
      </c>
      <c r="AC40" s="29">
        <f t="shared" si="159"/>
        <v>715.7</v>
      </c>
      <c r="AD40" s="105">
        <f>RCF!C$13</f>
        <v>12.34</v>
      </c>
      <c r="AE40" s="33">
        <f t="shared" si="148"/>
        <v>1180.9000000000001</v>
      </c>
      <c r="AF40" s="33">
        <f t="shared" si="148"/>
        <v>1503</v>
      </c>
      <c r="AG40" s="33">
        <f t="shared" si="148"/>
        <v>2147.1</v>
      </c>
      <c r="AH40" s="29">
        <f t="shared" si="160"/>
        <v>707.1</v>
      </c>
      <c r="AI40" s="105">
        <f>RCF!C$25</f>
        <v>12.193</v>
      </c>
      <c r="AJ40" s="29">
        <f t="shared" si="161"/>
        <v>939.6</v>
      </c>
      <c r="AK40" s="105">
        <f>RCF!C$29</f>
        <v>16.2</v>
      </c>
      <c r="AL40" s="29">
        <f t="shared" si="162"/>
        <v>743.8</v>
      </c>
      <c r="AM40" s="105">
        <f>RCF!C$33</f>
        <v>12.824999999999999</v>
      </c>
      <c r="AN40" s="33">
        <f t="shared" si="149"/>
        <v>1115.7</v>
      </c>
      <c r="AO40" s="29">
        <f t="shared" si="163"/>
        <v>749.3</v>
      </c>
      <c r="AP40" s="105">
        <f>RCF!C$35</f>
        <v>12.92</v>
      </c>
      <c r="AQ40" s="33">
        <f t="shared" si="150"/>
        <v>899.1</v>
      </c>
      <c r="AR40" s="33">
        <f t="shared" si="150"/>
        <v>1011.5</v>
      </c>
      <c r="AS40" s="29">
        <f t="shared" si="164"/>
        <v>760.3</v>
      </c>
      <c r="AT40" s="105">
        <f>RCF!C$37</f>
        <v>13.11</v>
      </c>
      <c r="AU40" s="29">
        <f t="shared" si="165"/>
        <v>745.3</v>
      </c>
      <c r="AV40" s="105">
        <f>RCF!C$39</f>
        <v>12.85</v>
      </c>
      <c r="AW40" s="29">
        <f t="shared" si="166"/>
        <v>735.5</v>
      </c>
      <c r="AX40" s="105">
        <f>RCF!C$41</f>
        <v>12.682</v>
      </c>
    </row>
    <row r="41" spans="1:50" s="112" customFormat="1" ht="38.25" x14ac:dyDescent="0.2">
      <c r="A41" s="51" t="s">
        <v>77</v>
      </c>
      <c r="B41" s="111" t="s">
        <v>78</v>
      </c>
      <c r="C41" s="36">
        <v>50</v>
      </c>
      <c r="D41" s="29">
        <f t="shared" si="151"/>
        <v>2184</v>
      </c>
      <c r="E41" s="105">
        <f>RCF!C$43</f>
        <v>43.679000000000002</v>
      </c>
      <c r="F41" s="29">
        <f t="shared" si="152"/>
        <v>628.1</v>
      </c>
      <c r="G41" s="105">
        <f>RCF!C$5</f>
        <v>12.563000000000001</v>
      </c>
      <c r="H41" s="29">
        <f t="shared" si="153"/>
        <v>628.1</v>
      </c>
      <c r="I41" s="105">
        <f t="shared" si="154"/>
        <v>12.563000000000001</v>
      </c>
      <c r="J41" s="33">
        <f t="shared" si="145"/>
        <v>691</v>
      </c>
      <c r="K41" s="33">
        <f t="shared" si="145"/>
        <v>848</v>
      </c>
      <c r="L41" s="33">
        <f t="shared" si="145"/>
        <v>942.2</v>
      </c>
      <c r="M41" s="33">
        <f t="shared" si="145"/>
        <v>1256.3</v>
      </c>
      <c r="N41" s="33">
        <f t="shared" si="145"/>
        <v>1350.5</v>
      </c>
      <c r="O41" s="29">
        <f t="shared" si="155"/>
        <v>616.5</v>
      </c>
      <c r="P41" s="105">
        <f>RCF!C$7</f>
        <v>12.33</v>
      </c>
      <c r="Q41" s="33">
        <f t="shared" si="146"/>
        <v>801.4</v>
      </c>
      <c r="R41" s="33">
        <f t="shared" si="146"/>
        <v>924.7</v>
      </c>
      <c r="S41" s="29">
        <f t="shared" si="156"/>
        <v>578.1</v>
      </c>
      <c r="T41" s="105">
        <f>RCF!C$9/1.055</f>
        <v>11.56303317535545</v>
      </c>
      <c r="U41" s="29">
        <f t="shared" si="157"/>
        <v>609.9</v>
      </c>
      <c r="V41" s="105">
        <f t="shared" si="158"/>
        <v>12.199</v>
      </c>
      <c r="W41" s="33">
        <f t="shared" si="147"/>
        <v>670.8</v>
      </c>
      <c r="X41" s="33">
        <f t="shared" si="147"/>
        <v>835.5</v>
      </c>
      <c r="Y41" s="33">
        <f t="shared" si="147"/>
        <v>988</v>
      </c>
      <c r="Z41" s="33">
        <f t="shared" si="147"/>
        <v>896.5</v>
      </c>
      <c r="AA41" s="33">
        <f t="shared" si="147"/>
        <v>1323.4</v>
      </c>
      <c r="AB41" s="33">
        <f t="shared" si="147"/>
        <v>1829.7</v>
      </c>
      <c r="AC41" s="29">
        <f t="shared" si="159"/>
        <v>617</v>
      </c>
      <c r="AD41" s="105">
        <f>RCF!C$13</f>
        <v>12.34</v>
      </c>
      <c r="AE41" s="33">
        <f t="shared" si="148"/>
        <v>1018.1</v>
      </c>
      <c r="AF41" s="33">
        <f t="shared" si="148"/>
        <v>1295.7</v>
      </c>
      <c r="AG41" s="33">
        <f t="shared" si="148"/>
        <v>1851</v>
      </c>
      <c r="AH41" s="29">
        <f t="shared" si="160"/>
        <v>609.6</v>
      </c>
      <c r="AI41" s="105">
        <f>RCF!C$25</f>
        <v>12.193</v>
      </c>
      <c r="AJ41" s="29">
        <f t="shared" si="161"/>
        <v>810</v>
      </c>
      <c r="AK41" s="105">
        <f>RCF!C$29</f>
        <v>16.2</v>
      </c>
      <c r="AL41" s="29">
        <f t="shared" si="162"/>
        <v>641.20000000000005</v>
      </c>
      <c r="AM41" s="105">
        <f>RCF!C$33</f>
        <v>12.824999999999999</v>
      </c>
      <c r="AN41" s="33">
        <f t="shared" si="149"/>
        <v>961.8</v>
      </c>
      <c r="AO41" s="29">
        <f t="shared" si="163"/>
        <v>646</v>
      </c>
      <c r="AP41" s="105">
        <f>RCF!C$35</f>
        <v>12.92</v>
      </c>
      <c r="AQ41" s="33">
        <f t="shared" si="150"/>
        <v>775.2</v>
      </c>
      <c r="AR41" s="33">
        <f t="shared" si="150"/>
        <v>872.1</v>
      </c>
      <c r="AS41" s="29">
        <f t="shared" si="164"/>
        <v>655.5</v>
      </c>
      <c r="AT41" s="105">
        <f>RCF!C$37</f>
        <v>13.11</v>
      </c>
      <c r="AU41" s="29">
        <f t="shared" si="165"/>
        <v>642.5</v>
      </c>
      <c r="AV41" s="105">
        <f>RCF!C$39</f>
        <v>12.85</v>
      </c>
      <c r="AW41" s="29">
        <f t="shared" si="166"/>
        <v>634.1</v>
      </c>
      <c r="AX41" s="105">
        <f>RCF!C$41</f>
        <v>12.682</v>
      </c>
    </row>
    <row r="42" spans="1:50" x14ac:dyDescent="0.2">
      <c r="A42" s="53" t="s">
        <v>33</v>
      </c>
      <c r="B42" s="38" t="s">
        <v>44</v>
      </c>
      <c r="C42" s="52">
        <v>60</v>
      </c>
      <c r="D42" s="54">
        <f t="shared" ref="D42:D51" si="167">ROUND(E42*C42,1)</f>
        <v>725.3</v>
      </c>
      <c r="E42" s="55">
        <f>AX42</f>
        <v>12.089</v>
      </c>
      <c r="F42" s="29">
        <f t="shared" ref="F42:H51" si="168">ROUNDDOWN($C42*G42,1)</f>
        <v>718.5</v>
      </c>
      <c r="G42" s="105">
        <f>RCF!F$5</f>
        <v>11.975</v>
      </c>
      <c r="H42" s="29">
        <f t="shared" si="168"/>
        <v>718.5</v>
      </c>
      <c r="I42" s="105">
        <f t="shared" ref="I42:I49" si="169">G42</f>
        <v>11.975</v>
      </c>
      <c r="J42" s="33">
        <f t="shared" ref="J42:N51" si="170">ROUND($C42*$I42*J$6,1)</f>
        <v>790.4</v>
      </c>
      <c r="K42" s="33">
        <f t="shared" si="170"/>
        <v>970</v>
      </c>
      <c r="L42" s="33">
        <f t="shared" si="170"/>
        <v>1077.8</v>
      </c>
      <c r="M42" s="33">
        <f t="shared" si="170"/>
        <v>1437</v>
      </c>
      <c r="N42" s="33">
        <f t="shared" si="170"/>
        <v>1544.8</v>
      </c>
      <c r="O42" s="29">
        <f t="shared" ref="O42:O51" si="171">ROUNDDOWN($C42*P42,1)</f>
        <v>708</v>
      </c>
      <c r="P42" s="105">
        <f>RCF!F$7</f>
        <v>11.8</v>
      </c>
      <c r="Q42" s="33">
        <f t="shared" si="146"/>
        <v>920.4</v>
      </c>
      <c r="R42" s="33">
        <f t="shared" si="146"/>
        <v>1062</v>
      </c>
      <c r="S42" s="29">
        <f t="shared" ref="S42:S51" si="172">ROUNDDOWN($C42*T42,1)</f>
        <v>697.7</v>
      </c>
      <c r="T42" s="105">
        <f>RCF!F$9</f>
        <v>11.629</v>
      </c>
      <c r="U42" s="29">
        <f t="shared" ref="U42:U51" si="173">ROUNDDOWN($C42*V42,1)</f>
        <v>697.7</v>
      </c>
      <c r="V42" s="105">
        <f t="shared" ref="V42:V49" si="174">T42</f>
        <v>11.629</v>
      </c>
      <c r="W42" s="33">
        <f t="shared" si="147"/>
        <v>767.4</v>
      </c>
      <c r="X42" s="33">
        <f t="shared" si="147"/>
        <v>955.8</v>
      </c>
      <c r="Y42" s="33">
        <f t="shared" si="147"/>
        <v>1130.2</v>
      </c>
      <c r="Z42" s="33">
        <f t="shared" si="147"/>
        <v>1025.5999999999999</v>
      </c>
      <c r="AA42" s="33">
        <f t="shared" si="147"/>
        <v>1514</v>
      </c>
      <c r="AB42" s="33">
        <f t="shared" si="147"/>
        <v>2093.1</v>
      </c>
      <c r="AC42" s="29">
        <f t="shared" ref="AC42:AC51" si="175">ROUNDDOWN($C42*AD42,1)</f>
        <v>706.8</v>
      </c>
      <c r="AD42" s="105">
        <f>RCF!F$13</f>
        <v>11.78</v>
      </c>
      <c r="AE42" s="33">
        <f t="shared" ref="AE42:AG51" si="176">ROUND($AC42*AE$6,1)</f>
        <v>1166.2</v>
      </c>
      <c r="AF42" s="33">
        <f t="shared" si="176"/>
        <v>1484.3</v>
      </c>
      <c r="AG42" s="33">
        <f t="shared" si="176"/>
        <v>2120.4</v>
      </c>
      <c r="AH42" s="29">
        <f t="shared" ref="AH42:AH51" si="177">ROUNDDOWN($C42*AI42,1)</f>
        <v>697.9</v>
      </c>
      <c r="AI42" s="105">
        <f>RCF!F$25</f>
        <v>11.632</v>
      </c>
      <c r="AJ42" s="29">
        <f t="shared" ref="AJ42:AJ51" si="178">ROUNDDOWN($C42*AK42,1)</f>
        <v>926.4</v>
      </c>
      <c r="AK42" s="105">
        <f>RCF!F$29</f>
        <v>15.44</v>
      </c>
      <c r="AL42" s="29">
        <f t="shared" ref="AL42:AL51" si="179">ROUNDDOWN($C42*AM42,1)</f>
        <v>733.5</v>
      </c>
      <c r="AM42" s="105">
        <f>RCF!F$33</f>
        <v>12.225</v>
      </c>
      <c r="AN42" s="33">
        <f t="shared" si="149"/>
        <v>1100.2</v>
      </c>
      <c r="AO42" s="29">
        <f t="shared" ref="AO42:AO51" si="180">ROUNDDOWN($C42*AP42,1)</f>
        <v>742.2</v>
      </c>
      <c r="AP42" s="105">
        <f>RCF!F$35</f>
        <v>12.37</v>
      </c>
      <c r="AQ42" s="33">
        <f t="shared" si="150"/>
        <v>890.6</v>
      </c>
      <c r="AR42" s="33">
        <f t="shared" si="150"/>
        <v>1001.9</v>
      </c>
      <c r="AS42" s="29">
        <f t="shared" ref="AS42:AS51" si="181">ROUNDDOWN($C42*AT42,1)</f>
        <v>735</v>
      </c>
      <c r="AT42" s="105">
        <f>RCF!F$37</f>
        <v>12.25</v>
      </c>
      <c r="AU42" s="29">
        <f t="shared" ref="AU42:AU51" si="182">ROUNDDOWN($C42*AV42,1)</f>
        <v>735</v>
      </c>
      <c r="AV42" s="105">
        <f>RCF!F$39</f>
        <v>12.25</v>
      </c>
      <c r="AW42" s="29">
        <f t="shared" ref="AW42:AW51" si="183">ROUNDDOWN($C42*AX42,1)</f>
        <v>725.3</v>
      </c>
      <c r="AX42" s="105">
        <f>RCF!F$41</f>
        <v>12.089</v>
      </c>
    </row>
    <row r="43" spans="1:50" x14ac:dyDescent="0.2">
      <c r="A43" s="51">
        <v>1580</v>
      </c>
      <c r="B43" s="38" t="s">
        <v>38</v>
      </c>
      <c r="C43" s="52">
        <v>110</v>
      </c>
      <c r="D43" s="29">
        <f t="shared" si="167"/>
        <v>4804.7</v>
      </c>
      <c r="E43" s="105">
        <f>RCF!C$43</f>
        <v>43.679000000000002</v>
      </c>
      <c r="F43" s="29">
        <f t="shared" ref="F43:F49" si="184">ROUNDDOWN($C43*G43,1)</f>
        <v>1381.9</v>
      </c>
      <c r="G43" s="105">
        <f>RCF!C$5</f>
        <v>12.563000000000001</v>
      </c>
      <c r="H43" s="29">
        <f t="shared" ref="H43:H49" si="185">ROUNDDOWN($C43*I43,1)</f>
        <v>1381.9</v>
      </c>
      <c r="I43" s="105">
        <f t="shared" si="169"/>
        <v>12.563000000000001</v>
      </c>
      <c r="J43" s="33">
        <f t="shared" si="145"/>
        <v>1520.1</v>
      </c>
      <c r="K43" s="33">
        <f t="shared" si="145"/>
        <v>1865.6</v>
      </c>
      <c r="L43" s="33">
        <f t="shared" si="145"/>
        <v>2072.9</v>
      </c>
      <c r="M43" s="33">
        <f t="shared" si="145"/>
        <v>2763.9</v>
      </c>
      <c r="N43" s="33">
        <f t="shared" si="145"/>
        <v>2971.1</v>
      </c>
      <c r="O43" s="29">
        <f t="shared" si="171"/>
        <v>1356.3</v>
      </c>
      <c r="P43" s="105">
        <f>RCF!C$7</f>
        <v>12.33</v>
      </c>
      <c r="Q43" s="33">
        <f t="shared" si="146"/>
        <v>1763.1</v>
      </c>
      <c r="R43" s="33">
        <f t="shared" si="146"/>
        <v>2034.4</v>
      </c>
      <c r="S43" s="29">
        <f t="shared" si="172"/>
        <v>1341.8</v>
      </c>
      <c r="T43" s="105">
        <f>RCF!C$9</f>
        <v>12.199</v>
      </c>
      <c r="U43" s="29">
        <f t="shared" si="173"/>
        <v>1341.8</v>
      </c>
      <c r="V43" s="105">
        <f t="shared" si="174"/>
        <v>12.199</v>
      </c>
      <c r="W43" s="33">
        <f t="shared" si="147"/>
        <v>1475.9</v>
      </c>
      <c r="X43" s="33">
        <f t="shared" si="147"/>
        <v>1838.2</v>
      </c>
      <c r="Y43" s="33">
        <f t="shared" si="147"/>
        <v>2173.6999999999998</v>
      </c>
      <c r="Z43" s="33">
        <f t="shared" si="147"/>
        <v>1972.4</v>
      </c>
      <c r="AA43" s="33">
        <f t="shared" si="147"/>
        <v>2911.7</v>
      </c>
      <c r="AB43" s="33">
        <f t="shared" si="147"/>
        <v>4025.4</v>
      </c>
      <c r="AC43" s="29">
        <f t="shared" si="175"/>
        <v>1357.4</v>
      </c>
      <c r="AD43" s="105">
        <f>RCF!C$13</f>
        <v>12.34</v>
      </c>
      <c r="AE43" s="33">
        <f t="shared" si="148"/>
        <v>2239.6999999999998</v>
      </c>
      <c r="AF43" s="33">
        <f t="shared" si="148"/>
        <v>2850.5</v>
      </c>
      <c r="AG43" s="33">
        <f t="shared" si="148"/>
        <v>4072.2</v>
      </c>
      <c r="AH43" s="29">
        <f t="shared" si="177"/>
        <v>1341.2</v>
      </c>
      <c r="AI43" s="105">
        <f>RCF!C$25</f>
        <v>12.193</v>
      </c>
      <c r="AJ43" s="29">
        <f t="shared" si="178"/>
        <v>1782</v>
      </c>
      <c r="AK43" s="105">
        <f>RCF!C$29</f>
        <v>16.2</v>
      </c>
      <c r="AL43" s="29">
        <f t="shared" si="179"/>
        <v>1410.7</v>
      </c>
      <c r="AM43" s="105">
        <f>RCF!C$33</f>
        <v>12.824999999999999</v>
      </c>
      <c r="AN43" s="33">
        <f t="shared" si="149"/>
        <v>2116</v>
      </c>
      <c r="AO43" s="29">
        <f t="shared" si="180"/>
        <v>1421.2</v>
      </c>
      <c r="AP43" s="105">
        <f>RCF!C$35</f>
        <v>12.92</v>
      </c>
      <c r="AQ43" s="33">
        <f t="shared" si="150"/>
        <v>1705.4</v>
      </c>
      <c r="AR43" s="33">
        <f t="shared" si="150"/>
        <v>1918.6</v>
      </c>
      <c r="AS43" s="29">
        <f t="shared" si="181"/>
        <v>1442.1</v>
      </c>
      <c r="AT43" s="105">
        <f>RCF!C$37</f>
        <v>13.11</v>
      </c>
      <c r="AU43" s="29">
        <f t="shared" si="182"/>
        <v>1413.5</v>
      </c>
      <c r="AV43" s="105">
        <f>RCF!C$39</f>
        <v>12.85</v>
      </c>
      <c r="AW43" s="29">
        <f t="shared" si="183"/>
        <v>1395</v>
      </c>
      <c r="AX43" s="105">
        <f>RCF!C$41</f>
        <v>12.682</v>
      </c>
    </row>
    <row r="44" spans="1:50" x14ac:dyDescent="0.2">
      <c r="A44" s="51">
        <v>1587</v>
      </c>
      <c r="B44" s="38" t="s">
        <v>45</v>
      </c>
      <c r="C44" s="52">
        <v>48.75</v>
      </c>
      <c r="D44" s="29">
        <f t="shared" si="167"/>
        <v>2129.4</v>
      </c>
      <c r="E44" s="105">
        <f>RCF!C$43</f>
        <v>43.679000000000002</v>
      </c>
      <c r="F44" s="29">
        <f t="shared" si="184"/>
        <v>612.4</v>
      </c>
      <c r="G44" s="105">
        <f>RCF!C$5</f>
        <v>12.563000000000001</v>
      </c>
      <c r="H44" s="29">
        <f t="shared" si="185"/>
        <v>612.4</v>
      </c>
      <c r="I44" s="105">
        <f t="shared" si="169"/>
        <v>12.563000000000001</v>
      </c>
      <c r="J44" s="33">
        <f t="shared" si="145"/>
        <v>673.7</v>
      </c>
      <c r="K44" s="33">
        <f t="shared" si="145"/>
        <v>826.8</v>
      </c>
      <c r="L44" s="33">
        <f t="shared" si="145"/>
        <v>918.7</v>
      </c>
      <c r="M44" s="33">
        <f t="shared" si="145"/>
        <v>1224.9000000000001</v>
      </c>
      <c r="N44" s="33">
        <f t="shared" si="145"/>
        <v>1316.8</v>
      </c>
      <c r="O44" s="29">
        <f t="shared" si="171"/>
        <v>601</v>
      </c>
      <c r="P44" s="105">
        <f>RCF!C$7</f>
        <v>12.33</v>
      </c>
      <c r="Q44" s="33">
        <f t="shared" si="146"/>
        <v>781.3</v>
      </c>
      <c r="R44" s="33">
        <f t="shared" si="146"/>
        <v>901.5</v>
      </c>
      <c r="S44" s="29">
        <f t="shared" si="172"/>
        <v>594.70000000000005</v>
      </c>
      <c r="T44" s="105">
        <f>RCF!C$9</f>
        <v>12.199</v>
      </c>
      <c r="U44" s="29">
        <f t="shared" si="173"/>
        <v>594.70000000000005</v>
      </c>
      <c r="V44" s="105">
        <f t="shared" si="174"/>
        <v>12.199</v>
      </c>
      <c r="W44" s="33">
        <f t="shared" si="147"/>
        <v>654.1</v>
      </c>
      <c r="X44" s="33">
        <f t="shared" si="147"/>
        <v>814.7</v>
      </c>
      <c r="Y44" s="33">
        <f t="shared" si="147"/>
        <v>963.4</v>
      </c>
      <c r="Z44" s="33">
        <f t="shared" si="147"/>
        <v>874.2</v>
      </c>
      <c r="AA44" s="33">
        <f t="shared" si="147"/>
        <v>1290.4000000000001</v>
      </c>
      <c r="AB44" s="33">
        <f t="shared" si="147"/>
        <v>1784.1</v>
      </c>
      <c r="AC44" s="29">
        <f t="shared" si="175"/>
        <v>601.5</v>
      </c>
      <c r="AD44" s="105">
        <f>RCF!C$13</f>
        <v>12.34</v>
      </c>
      <c r="AE44" s="33">
        <f t="shared" si="148"/>
        <v>992.5</v>
      </c>
      <c r="AF44" s="33">
        <f t="shared" si="148"/>
        <v>1263.2</v>
      </c>
      <c r="AG44" s="33">
        <f t="shared" si="148"/>
        <v>1804.5</v>
      </c>
      <c r="AH44" s="29">
        <f t="shared" si="177"/>
        <v>594.4</v>
      </c>
      <c r="AI44" s="105">
        <f>RCF!C$25</f>
        <v>12.193</v>
      </c>
      <c r="AJ44" s="29">
        <f t="shared" si="178"/>
        <v>789.7</v>
      </c>
      <c r="AK44" s="105">
        <f>RCF!C$29</f>
        <v>16.2</v>
      </c>
      <c r="AL44" s="29">
        <f t="shared" si="179"/>
        <v>625.20000000000005</v>
      </c>
      <c r="AM44" s="105">
        <f>RCF!C$33</f>
        <v>12.824999999999999</v>
      </c>
      <c r="AN44" s="33">
        <f t="shared" si="149"/>
        <v>937.8</v>
      </c>
      <c r="AO44" s="29">
        <f t="shared" si="180"/>
        <v>629.79999999999995</v>
      </c>
      <c r="AP44" s="105">
        <f>RCF!C$35</f>
        <v>12.92</v>
      </c>
      <c r="AQ44" s="33">
        <f t="shared" si="150"/>
        <v>755.7</v>
      </c>
      <c r="AR44" s="33">
        <f t="shared" si="150"/>
        <v>850.2</v>
      </c>
      <c r="AS44" s="29">
        <f t="shared" si="181"/>
        <v>639.1</v>
      </c>
      <c r="AT44" s="105">
        <f>RCF!C$37</f>
        <v>13.11</v>
      </c>
      <c r="AU44" s="29">
        <f t="shared" si="182"/>
        <v>626.4</v>
      </c>
      <c r="AV44" s="105">
        <f>RCF!C$39</f>
        <v>12.85</v>
      </c>
      <c r="AW44" s="29">
        <f t="shared" si="183"/>
        <v>618.20000000000005</v>
      </c>
      <c r="AX44" s="105">
        <f>RCF!C$41</f>
        <v>12.682</v>
      </c>
    </row>
    <row r="45" spans="1:50" ht="51" x14ac:dyDescent="0.2">
      <c r="A45" s="51">
        <v>1642</v>
      </c>
      <c r="B45" s="35" t="s">
        <v>46</v>
      </c>
      <c r="C45" s="36">
        <v>150</v>
      </c>
      <c r="D45" s="29">
        <f t="shared" si="167"/>
        <v>6551.9</v>
      </c>
      <c r="E45" s="105">
        <f>RCF!C$43</f>
        <v>43.679000000000002</v>
      </c>
      <c r="F45" s="29">
        <f t="shared" si="184"/>
        <v>1884.4</v>
      </c>
      <c r="G45" s="105">
        <f>RCF!C$5</f>
        <v>12.563000000000001</v>
      </c>
      <c r="H45" s="29">
        <f t="shared" si="185"/>
        <v>1884.4</v>
      </c>
      <c r="I45" s="105">
        <f t="shared" si="169"/>
        <v>12.563000000000001</v>
      </c>
      <c r="J45" s="33">
        <f t="shared" si="145"/>
        <v>2072.9</v>
      </c>
      <c r="K45" s="33">
        <f t="shared" si="145"/>
        <v>2544</v>
      </c>
      <c r="L45" s="33">
        <f t="shared" si="145"/>
        <v>2826.7</v>
      </c>
      <c r="M45" s="33">
        <f t="shared" si="145"/>
        <v>3768.9</v>
      </c>
      <c r="N45" s="33">
        <f t="shared" si="145"/>
        <v>4051.6</v>
      </c>
      <c r="O45" s="29">
        <f t="shared" si="171"/>
        <v>1849.5</v>
      </c>
      <c r="P45" s="105">
        <f>RCF!C$7</f>
        <v>12.33</v>
      </c>
      <c r="Q45" s="33">
        <f t="shared" si="146"/>
        <v>2404.3000000000002</v>
      </c>
      <c r="R45" s="33">
        <f t="shared" si="146"/>
        <v>2774.2</v>
      </c>
      <c r="S45" s="29">
        <f t="shared" si="172"/>
        <v>1829.8</v>
      </c>
      <c r="T45" s="105">
        <f>RCF!C$9</f>
        <v>12.199</v>
      </c>
      <c r="U45" s="29">
        <f t="shared" si="173"/>
        <v>1829.8</v>
      </c>
      <c r="V45" s="105">
        <f t="shared" si="174"/>
        <v>12.199</v>
      </c>
      <c r="W45" s="33">
        <f t="shared" si="147"/>
        <v>2012.7</v>
      </c>
      <c r="X45" s="33">
        <f t="shared" si="147"/>
        <v>2506.8000000000002</v>
      </c>
      <c r="Y45" s="33">
        <f t="shared" si="147"/>
        <v>2964.2</v>
      </c>
      <c r="Z45" s="33">
        <f t="shared" si="147"/>
        <v>2689.8</v>
      </c>
      <c r="AA45" s="33">
        <f t="shared" si="147"/>
        <v>3970.6</v>
      </c>
      <c r="AB45" s="33">
        <f t="shared" si="147"/>
        <v>5489.4</v>
      </c>
      <c r="AC45" s="29">
        <f t="shared" si="175"/>
        <v>1851</v>
      </c>
      <c r="AD45" s="105">
        <f>RCF!C$13</f>
        <v>12.34</v>
      </c>
      <c r="AE45" s="33">
        <f t="shared" si="148"/>
        <v>3054.2</v>
      </c>
      <c r="AF45" s="33">
        <f t="shared" si="148"/>
        <v>3887.1</v>
      </c>
      <c r="AG45" s="33">
        <f t="shared" si="148"/>
        <v>5553</v>
      </c>
      <c r="AH45" s="29">
        <f t="shared" si="177"/>
        <v>1828.9</v>
      </c>
      <c r="AI45" s="105">
        <f>RCF!C$25</f>
        <v>12.193</v>
      </c>
      <c r="AJ45" s="29">
        <f t="shared" si="178"/>
        <v>2430</v>
      </c>
      <c r="AK45" s="105">
        <f>RCF!C$29</f>
        <v>16.2</v>
      </c>
      <c r="AL45" s="29">
        <f t="shared" si="179"/>
        <v>1923.7</v>
      </c>
      <c r="AM45" s="105">
        <f>RCF!C$33</f>
        <v>12.824999999999999</v>
      </c>
      <c r="AN45" s="33">
        <f t="shared" si="149"/>
        <v>2885.5</v>
      </c>
      <c r="AO45" s="29">
        <f t="shared" si="180"/>
        <v>1938</v>
      </c>
      <c r="AP45" s="105">
        <f>RCF!C$35</f>
        <v>12.92</v>
      </c>
      <c r="AQ45" s="33">
        <f t="shared" si="150"/>
        <v>2325.6</v>
      </c>
      <c r="AR45" s="33">
        <f t="shared" si="150"/>
        <v>2616.3000000000002</v>
      </c>
      <c r="AS45" s="29">
        <f t="shared" si="181"/>
        <v>1966.5</v>
      </c>
      <c r="AT45" s="105">
        <f>RCF!C$37</f>
        <v>13.11</v>
      </c>
      <c r="AU45" s="29">
        <f t="shared" si="182"/>
        <v>1927.5</v>
      </c>
      <c r="AV45" s="105">
        <f>RCF!C$39</f>
        <v>12.85</v>
      </c>
      <c r="AW45" s="29">
        <f t="shared" si="183"/>
        <v>1902.3</v>
      </c>
      <c r="AX45" s="105">
        <f>RCF!C$41</f>
        <v>12.682</v>
      </c>
    </row>
    <row r="46" spans="1:50" x14ac:dyDescent="0.2">
      <c r="A46" s="51">
        <v>1653</v>
      </c>
      <c r="B46" s="38" t="s">
        <v>39</v>
      </c>
      <c r="C46" s="52">
        <v>90</v>
      </c>
      <c r="D46" s="29">
        <f t="shared" si="167"/>
        <v>3931.1</v>
      </c>
      <c r="E46" s="105">
        <f>RCF!C$43</f>
        <v>43.679000000000002</v>
      </c>
      <c r="F46" s="29">
        <f t="shared" si="184"/>
        <v>1130.5999999999999</v>
      </c>
      <c r="G46" s="105">
        <f>RCF!C$5</f>
        <v>12.563000000000001</v>
      </c>
      <c r="H46" s="29">
        <f t="shared" si="185"/>
        <v>1130.5999999999999</v>
      </c>
      <c r="I46" s="105">
        <f t="shared" si="169"/>
        <v>12.563000000000001</v>
      </c>
      <c r="J46" s="33">
        <f t="shared" si="145"/>
        <v>1243.7</v>
      </c>
      <c r="K46" s="33">
        <f t="shared" si="145"/>
        <v>1526.4</v>
      </c>
      <c r="L46" s="33">
        <f t="shared" si="145"/>
        <v>1696</v>
      </c>
      <c r="M46" s="33">
        <f t="shared" si="145"/>
        <v>2261.3000000000002</v>
      </c>
      <c r="N46" s="33">
        <f t="shared" si="145"/>
        <v>2430.9</v>
      </c>
      <c r="O46" s="29">
        <f t="shared" si="171"/>
        <v>1109.7</v>
      </c>
      <c r="P46" s="105">
        <f>RCF!C$7</f>
        <v>12.33</v>
      </c>
      <c r="Q46" s="33">
        <f t="shared" si="146"/>
        <v>1442.6</v>
      </c>
      <c r="R46" s="33">
        <f t="shared" si="146"/>
        <v>1664.5</v>
      </c>
      <c r="S46" s="29">
        <f t="shared" si="172"/>
        <v>1097.9000000000001</v>
      </c>
      <c r="T46" s="105">
        <f>RCF!C$9</f>
        <v>12.199</v>
      </c>
      <c r="U46" s="29">
        <f t="shared" si="173"/>
        <v>1097.9000000000001</v>
      </c>
      <c r="V46" s="105">
        <f t="shared" si="174"/>
        <v>12.199</v>
      </c>
      <c r="W46" s="33">
        <f t="shared" si="147"/>
        <v>1207.5999999999999</v>
      </c>
      <c r="X46" s="33">
        <f t="shared" si="147"/>
        <v>1504.1</v>
      </c>
      <c r="Y46" s="33">
        <f t="shared" si="147"/>
        <v>1778.5</v>
      </c>
      <c r="Z46" s="33">
        <f t="shared" si="147"/>
        <v>1613.9</v>
      </c>
      <c r="AA46" s="33">
        <f t="shared" si="147"/>
        <v>2382.4</v>
      </c>
      <c r="AB46" s="33">
        <f t="shared" si="147"/>
        <v>3293.7</v>
      </c>
      <c r="AC46" s="29">
        <f t="shared" si="175"/>
        <v>1110.5999999999999</v>
      </c>
      <c r="AD46" s="105">
        <f>RCF!C$13</f>
        <v>12.34</v>
      </c>
      <c r="AE46" s="33">
        <f t="shared" si="148"/>
        <v>1832.5</v>
      </c>
      <c r="AF46" s="33">
        <f t="shared" si="148"/>
        <v>2332.3000000000002</v>
      </c>
      <c r="AG46" s="33">
        <f t="shared" si="148"/>
        <v>3331.8</v>
      </c>
      <c r="AH46" s="29">
        <f t="shared" si="177"/>
        <v>1097.3</v>
      </c>
      <c r="AI46" s="105">
        <f>RCF!C$25</f>
        <v>12.193</v>
      </c>
      <c r="AJ46" s="29">
        <f t="shared" si="178"/>
        <v>1458</v>
      </c>
      <c r="AK46" s="105">
        <f>RCF!C$29</f>
        <v>16.2</v>
      </c>
      <c r="AL46" s="29">
        <f t="shared" si="179"/>
        <v>1154.2</v>
      </c>
      <c r="AM46" s="105">
        <f>RCF!C$33</f>
        <v>12.824999999999999</v>
      </c>
      <c r="AN46" s="33">
        <f t="shared" si="149"/>
        <v>1731.3</v>
      </c>
      <c r="AO46" s="29">
        <f t="shared" si="180"/>
        <v>1162.8</v>
      </c>
      <c r="AP46" s="105">
        <f>RCF!C$35</f>
        <v>12.92</v>
      </c>
      <c r="AQ46" s="33">
        <f t="shared" si="150"/>
        <v>1395.3</v>
      </c>
      <c r="AR46" s="33">
        <f t="shared" si="150"/>
        <v>1569.7</v>
      </c>
      <c r="AS46" s="29">
        <f t="shared" si="181"/>
        <v>1179.9000000000001</v>
      </c>
      <c r="AT46" s="105">
        <f>RCF!C$37</f>
        <v>13.11</v>
      </c>
      <c r="AU46" s="29">
        <f t="shared" si="182"/>
        <v>1156.5</v>
      </c>
      <c r="AV46" s="105">
        <f>RCF!C$39</f>
        <v>12.85</v>
      </c>
      <c r="AW46" s="29">
        <f t="shared" si="183"/>
        <v>1141.3</v>
      </c>
      <c r="AX46" s="105">
        <f>RCF!C$41</f>
        <v>12.682</v>
      </c>
    </row>
    <row r="47" spans="1:50" x14ac:dyDescent="0.2">
      <c r="A47" s="51">
        <v>1654</v>
      </c>
      <c r="B47" s="38" t="s">
        <v>47</v>
      </c>
      <c r="C47" s="52">
        <v>30</v>
      </c>
      <c r="D47" s="29">
        <f t="shared" si="167"/>
        <v>1310.4000000000001</v>
      </c>
      <c r="E47" s="105">
        <f>RCF!C$43</f>
        <v>43.679000000000002</v>
      </c>
      <c r="F47" s="29">
        <f t="shared" si="184"/>
        <v>376.8</v>
      </c>
      <c r="G47" s="105">
        <f>RCF!C$5</f>
        <v>12.563000000000001</v>
      </c>
      <c r="H47" s="29">
        <f t="shared" si="185"/>
        <v>376.8</v>
      </c>
      <c r="I47" s="105">
        <f t="shared" si="169"/>
        <v>12.563000000000001</v>
      </c>
      <c r="J47" s="33">
        <f t="shared" si="145"/>
        <v>414.6</v>
      </c>
      <c r="K47" s="33">
        <f t="shared" si="145"/>
        <v>508.8</v>
      </c>
      <c r="L47" s="33">
        <f t="shared" si="145"/>
        <v>565.29999999999995</v>
      </c>
      <c r="M47" s="33">
        <f t="shared" si="145"/>
        <v>753.8</v>
      </c>
      <c r="N47" s="33">
        <f t="shared" si="145"/>
        <v>810.3</v>
      </c>
      <c r="O47" s="29">
        <f t="shared" si="171"/>
        <v>369.9</v>
      </c>
      <c r="P47" s="105">
        <f>RCF!C$7</f>
        <v>12.33</v>
      </c>
      <c r="Q47" s="33">
        <f t="shared" si="146"/>
        <v>480.8</v>
      </c>
      <c r="R47" s="33">
        <f t="shared" si="146"/>
        <v>554.79999999999995</v>
      </c>
      <c r="S47" s="29">
        <f t="shared" si="172"/>
        <v>365.9</v>
      </c>
      <c r="T47" s="105">
        <f>RCF!C$9</f>
        <v>12.199</v>
      </c>
      <c r="U47" s="29">
        <f t="shared" si="173"/>
        <v>365.9</v>
      </c>
      <c r="V47" s="105">
        <f t="shared" si="174"/>
        <v>12.199</v>
      </c>
      <c r="W47" s="33">
        <f t="shared" si="147"/>
        <v>402.4</v>
      </c>
      <c r="X47" s="33">
        <f t="shared" si="147"/>
        <v>501.2</v>
      </c>
      <c r="Y47" s="33">
        <f t="shared" si="147"/>
        <v>592.70000000000005</v>
      </c>
      <c r="Z47" s="33">
        <f t="shared" si="147"/>
        <v>537.79999999999995</v>
      </c>
      <c r="AA47" s="33">
        <f t="shared" si="147"/>
        <v>794</v>
      </c>
      <c r="AB47" s="33">
        <f t="shared" si="147"/>
        <v>1097.7</v>
      </c>
      <c r="AC47" s="29">
        <f t="shared" si="175"/>
        <v>370.2</v>
      </c>
      <c r="AD47" s="105">
        <f>RCF!C$13</f>
        <v>12.34</v>
      </c>
      <c r="AE47" s="33">
        <f t="shared" si="148"/>
        <v>610.79999999999995</v>
      </c>
      <c r="AF47" s="33">
        <f t="shared" si="148"/>
        <v>777.4</v>
      </c>
      <c r="AG47" s="33">
        <f t="shared" si="148"/>
        <v>1110.5999999999999</v>
      </c>
      <c r="AH47" s="29">
        <f t="shared" si="177"/>
        <v>365.7</v>
      </c>
      <c r="AI47" s="105">
        <f>RCF!C$25</f>
        <v>12.193</v>
      </c>
      <c r="AJ47" s="29">
        <f t="shared" si="178"/>
        <v>486</v>
      </c>
      <c r="AK47" s="105">
        <f>RCF!C$29</f>
        <v>16.2</v>
      </c>
      <c r="AL47" s="29">
        <f t="shared" si="179"/>
        <v>384.7</v>
      </c>
      <c r="AM47" s="105">
        <f>RCF!C$33</f>
        <v>12.824999999999999</v>
      </c>
      <c r="AN47" s="33">
        <f t="shared" si="149"/>
        <v>577</v>
      </c>
      <c r="AO47" s="29">
        <f t="shared" si="180"/>
        <v>387.6</v>
      </c>
      <c r="AP47" s="105">
        <f>RCF!C$35</f>
        <v>12.92</v>
      </c>
      <c r="AQ47" s="33">
        <f t="shared" si="150"/>
        <v>465.1</v>
      </c>
      <c r="AR47" s="33">
        <f t="shared" si="150"/>
        <v>523.20000000000005</v>
      </c>
      <c r="AS47" s="29">
        <f t="shared" si="181"/>
        <v>393.3</v>
      </c>
      <c r="AT47" s="105">
        <f>RCF!C$37</f>
        <v>13.11</v>
      </c>
      <c r="AU47" s="29">
        <f t="shared" si="182"/>
        <v>385.5</v>
      </c>
      <c r="AV47" s="105">
        <f>RCF!C$39</f>
        <v>12.85</v>
      </c>
      <c r="AW47" s="29">
        <f t="shared" si="183"/>
        <v>380.4</v>
      </c>
      <c r="AX47" s="105">
        <f>RCF!C$41</f>
        <v>12.682</v>
      </c>
    </row>
    <row r="48" spans="1:50" x14ac:dyDescent="0.2">
      <c r="A48" s="51">
        <v>1676</v>
      </c>
      <c r="B48" s="35" t="s">
        <v>48</v>
      </c>
      <c r="C48" s="36">
        <v>48.75</v>
      </c>
      <c r="D48" s="29">
        <f t="shared" si="167"/>
        <v>2129.4</v>
      </c>
      <c r="E48" s="105">
        <f>RCF!C$43</f>
        <v>43.679000000000002</v>
      </c>
      <c r="F48" s="29">
        <f t="shared" si="184"/>
        <v>612.4</v>
      </c>
      <c r="G48" s="105">
        <f>RCF!C$5</f>
        <v>12.563000000000001</v>
      </c>
      <c r="H48" s="29">
        <f t="shared" si="185"/>
        <v>612.4</v>
      </c>
      <c r="I48" s="105">
        <f t="shared" si="169"/>
        <v>12.563000000000001</v>
      </c>
      <c r="J48" s="33">
        <f t="shared" si="145"/>
        <v>673.7</v>
      </c>
      <c r="K48" s="33">
        <f t="shared" si="145"/>
        <v>826.8</v>
      </c>
      <c r="L48" s="33">
        <f t="shared" si="145"/>
        <v>918.7</v>
      </c>
      <c r="M48" s="33">
        <f t="shared" si="145"/>
        <v>1224.9000000000001</v>
      </c>
      <c r="N48" s="33">
        <f t="shared" si="145"/>
        <v>1316.8</v>
      </c>
      <c r="O48" s="29">
        <f t="shared" si="171"/>
        <v>601</v>
      </c>
      <c r="P48" s="105">
        <f>RCF!C$7</f>
        <v>12.33</v>
      </c>
      <c r="Q48" s="33">
        <f t="shared" si="146"/>
        <v>781.3</v>
      </c>
      <c r="R48" s="33">
        <f t="shared" si="146"/>
        <v>901.5</v>
      </c>
      <c r="S48" s="29">
        <f t="shared" si="172"/>
        <v>594.70000000000005</v>
      </c>
      <c r="T48" s="105">
        <f>RCF!C$9</f>
        <v>12.199</v>
      </c>
      <c r="U48" s="29">
        <f t="shared" si="173"/>
        <v>594.70000000000005</v>
      </c>
      <c r="V48" s="105">
        <f t="shared" si="174"/>
        <v>12.199</v>
      </c>
      <c r="W48" s="33">
        <f t="shared" si="147"/>
        <v>654.1</v>
      </c>
      <c r="X48" s="33">
        <f t="shared" si="147"/>
        <v>814.7</v>
      </c>
      <c r="Y48" s="33">
        <f t="shared" si="147"/>
        <v>963.4</v>
      </c>
      <c r="Z48" s="33">
        <f t="shared" si="147"/>
        <v>874.2</v>
      </c>
      <c r="AA48" s="33">
        <f t="shared" si="147"/>
        <v>1290.4000000000001</v>
      </c>
      <c r="AB48" s="33">
        <f t="shared" si="147"/>
        <v>1784.1</v>
      </c>
      <c r="AC48" s="29">
        <f t="shared" si="175"/>
        <v>601.5</v>
      </c>
      <c r="AD48" s="105">
        <f>RCF!C$13</f>
        <v>12.34</v>
      </c>
      <c r="AE48" s="33">
        <f t="shared" si="148"/>
        <v>992.5</v>
      </c>
      <c r="AF48" s="33">
        <f t="shared" si="148"/>
        <v>1263.2</v>
      </c>
      <c r="AG48" s="33">
        <f t="shared" si="148"/>
        <v>1804.5</v>
      </c>
      <c r="AH48" s="29">
        <f t="shared" si="177"/>
        <v>594.4</v>
      </c>
      <c r="AI48" s="105">
        <f>RCF!C$25</f>
        <v>12.193</v>
      </c>
      <c r="AJ48" s="29">
        <f t="shared" si="178"/>
        <v>789.7</v>
      </c>
      <c r="AK48" s="105">
        <f>RCF!C$29</f>
        <v>16.2</v>
      </c>
      <c r="AL48" s="29">
        <f t="shared" si="179"/>
        <v>625.20000000000005</v>
      </c>
      <c r="AM48" s="105">
        <f>RCF!C$33</f>
        <v>12.824999999999999</v>
      </c>
      <c r="AN48" s="33">
        <f t="shared" si="149"/>
        <v>937.8</v>
      </c>
      <c r="AO48" s="29">
        <f t="shared" si="180"/>
        <v>629.79999999999995</v>
      </c>
      <c r="AP48" s="105">
        <f>RCF!C$35</f>
        <v>12.92</v>
      </c>
      <c r="AQ48" s="33">
        <f t="shared" si="150"/>
        <v>755.7</v>
      </c>
      <c r="AR48" s="33">
        <f t="shared" si="150"/>
        <v>850.2</v>
      </c>
      <c r="AS48" s="29">
        <f t="shared" si="181"/>
        <v>639.1</v>
      </c>
      <c r="AT48" s="105">
        <f>RCF!C$37</f>
        <v>13.11</v>
      </c>
      <c r="AU48" s="29">
        <f t="shared" si="182"/>
        <v>626.4</v>
      </c>
      <c r="AV48" s="105">
        <f>RCF!C$39</f>
        <v>12.85</v>
      </c>
      <c r="AW48" s="29">
        <f t="shared" si="183"/>
        <v>618.20000000000005</v>
      </c>
      <c r="AX48" s="105">
        <f>RCF!C$41</f>
        <v>12.682</v>
      </c>
    </row>
    <row r="49" spans="1:50" ht="25.5" x14ac:dyDescent="0.2">
      <c r="A49" s="51">
        <v>1778</v>
      </c>
      <c r="B49" s="35" t="s">
        <v>40</v>
      </c>
      <c r="C49" s="36">
        <v>105.9</v>
      </c>
      <c r="D49" s="29">
        <f t="shared" si="167"/>
        <v>4625.6000000000004</v>
      </c>
      <c r="E49" s="105">
        <f>RCF!C$43</f>
        <v>43.679000000000002</v>
      </c>
      <c r="F49" s="29">
        <f t="shared" si="184"/>
        <v>1330.4</v>
      </c>
      <c r="G49" s="105">
        <f>RCF!C$5</f>
        <v>12.563000000000001</v>
      </c>
      <c r="H49" s="29">
        <f t="shared" si="185"/>
        <v>1330.4</v>
      </c>
      <c r="I49" s="105">
        <f t="shared" si="169"/>
        <v>12.563000000000001</v>
      </c>
      <c r="J49" s="33">
        <f t="shared" si="145"/>
        <v>1463.5</v>
      </c>
      <c r="K49" s="33">
        <f t="shared" si="145"/>
        <v>1796.1</v>
      </c>
      <c r="L49" s="33">
        <f t="shared" si="145"/>
        <v>1995.6</v>
      </c>
      <c r="M49" s="33">
        <f t="shared" si="145"/>
        <v>2660.8</v>
      </c>
      <c r="N49" s="33">
        <f t="shared" si="145"/>
        <v>2860.4</v>
      </c>
      <c r="O49" s="29">
        <f t="shared" si="171"/>
        <v>1305.7</v>
      </c>
      <c r="P49" s="105">
        <f>RCF!C$7</f>
        <v>12.33</v>
      </c>
      <c r="Q49" s="33">
        <f t="shared" si="146"/>
        <v>1697.4</v>
      </c>
      <c r="R49" s="33">
        <f t="shared" si="146"/>
        <v>1958.5</v>
      </c>
      <c r="S49" s="29">
        <f t="shared" si="172"/>
        <v>1291.8</v>
      </c>
      <c r="T49" s="105">
        <f>RCF!C$9</f>
        <v>12.199</v>
      </c>
      <c r="U49" s="29">
        <f t="shared" si="173"/>
        <v>1291.8</v>
      </c>
      <c r="V49" s="105">
        <f t="shared" si="174"/>
        <v>12.199</v>
      </c>
      <c r="W49" s="33">
        <f t="shared" si="147"/>
        <v>1420.9</v>
      </c>
      <c r="X49" s="33">
        <f t="shared" si="147"/>
        <v>1769.7</v>
      </c>
      <c r="Y49" s="33">
        <f t="shared" si="147"/>
        <v>2092.6999999999998</v>
      </c>
      <c r="Z49" s="33">
        <f t="shared" si="147"/>
        <v>1898.9</v>
      </c>
      <c r="AA49" s="33">
        <f t="shared" si="147"/>
        <v>2803.2</v>
      </c>
      <c r="AB49" s="33">
        <f t="shared" si="147"/>
        <v>3875.4</v>
      </c>
      <c r="AC49" s="29">
        <f t="shared" si="175"/>
        <v>1306.8</v>
      </c>
      <c r="AD49" s="105">
        <f>RCF!C$13</f>
        <v>12.34</v>
      </c>
      <c r="AE49" s="33">
        <f t="shared" si="148"/>
        <v>2156.1999999999998</v>
      </c>
      <c r="AF49" s="33">
        <f t="shared" si="148"/>
        <v>2744.3</v>
      </c>
      <c r="AG49" s="33">
        <f t="shared" si="148"/>
        <v>3920.4</v>
      </c>
      <c r="AH49" s="29">
        <f t="shared" si="177"/>
        <v>1291.2</v>
      </c>
      <c r="AI49" s="105">
        <f>RCF!C$25</f>
        <v>12.193</v>
      </c>
      <c r="AJ49" s="29">
        <f t="shared" si="178"/>
        <v>1715.5</v>
      </c>
      <c r="AK49" s="105">
        <f>RCF!C$29</f>
        <v>16.2</v>
      </c>
      <c r="AL49" s="29">
        <f t="shared" si="179"/>
        <v>1358.1</v>
      </c>
      <c r="AM49" s="105">
        <f>RCF!C$33</f>
        <v>12.824999999999999</v>
      </c>
      <c r="AN49" s="33">
        <f t="shared" si="149"/>
        <v>2037.1</v>
      </c>
      <c r="AO49" s="29">
        <f t="shared" si="180"/>
        <v>1368.2</v>
      </c>
      <c r="AP49" s="105">
        <f>RCF!C$35</f>
        <v>12.92</v>
      </c>
      <c r="AQ49" s="33">
        <f t="shared" si="150"/>
        <v>1641.8</v>
      </c>
      <c r="AR49" s="33">
        <f t="shared" si="150"/>
        <v>1847</v>
      </c>
      <c r="AS49" s="29">
        <f t="shared" si="181"/>
        <v>1388.3</v>
      </c>
      <c r="AT49" s="105">
        <f>RCF!C$37</f>
        <v>13.11</v>
      </c>
      <c r="AU49" s="29">
        <f t="shared" si="182"/>
        <v>1360.8</v>
      </c>
      <c r="AV49" s="105">
        <f>RCF!C$39</f>
        <v>12.85</v>
      </c>
      <c r="AW49" s="29">
        <f t="shared" si="183"/>
        <v>1343</v>
      </c>
      <c r="AX49" s="105">
        <f>RCF!C$41</f>
        <v>12.682</v>
      </c>
    </row>
    <row r="50" spans="1:50" x14ac:dyDescent="0.2">
      <c r="A50" s="53" t="s">
        <v>34</v>
      </c>
      <c r="B50" s="38" t="s">
        <v>41</v>
      </c>
      <c r="C50" s="52">
        <v>50</v>
      </c>
      <c r="D50" s="54">
        <f t="shared" si="167"/>
        <v>604.5</v>
      </c>
      <c r="E50" s="55">
        <f>AX50</f>
        <v>12.089</v>
      </c>
      <c r="F50" s="29">
        <f t="shared" si="168"/>
        <v>598.70000000000005</v>
      </c>
      <c r="G50" s="105">
        <f>RCF!F$5</f>
        <v>11.975</v>
      </c>
      <c r="H50" s="29">
        <f t="shared" si="168"/>
        <v>598.70000000000005</v>
      </c>
      <c r="I50" s="105">
        <f t="shared" ref="I50:I51" si="186">G50</f>
        <v>11.975</v>
      </c>
      <c r="J50" s="33">
        <f t="shared" si="170"/>
        <v>658.6</v>
      </c>
      <c r="K50" s="33">
        <f t="shared" si="170"/>
        <v>808.3</v>
      </c>
      <c r="L50" s="33">
        <f t="shared" si="170"/>
        <v>898.1</v>
      </c>
      <c r="M50" s="33">
        <f t="shared" si="170"/>
        <v>1197.5</v>
      </c>
      <c r="N50" s="33">
        <f t="shared" si="170"/>
        <v>1287.3</v>
      </c>
      <c r="O50" s="29">
        <f t="shared" si="171"/>
        <v>590</v>
      </c>
      <c r="P50" s="105">
        <f>RCF!F$7</f>
        <v>11.8</v>
      </c>
      <c r="Q50" s="33">
        <f t="shared" si="146"/>
        <v>767</v>
      </c>
      <c r="R50" s="33">
        <f t="shared" si="146"/>
        <v>885</v>
      </c>
      <c r="S50" s="29">
        <f t="shared" si="172"/>
        <v>581.4</v>
      </c>
      <c r="T50" s="105">
        <f>RCF!F$9</f>
        <v>11.629</v>
      </c>
      <c r="U50" s="29">
        <f t="shared" si="173"/>
        <v>581.4</v>
      </c>
      <c r="V50" s="105">
        <f t="shared" ref="V50:V51" si="187">T50</f>
        <v>11.629</v>
      </c>
      <c r="W50" s="33">
        <f t="shared" si="147"/>
        <v>639.5</v>
      </c>
      <c r="X50" s="33">
        <f t="shared" si="147"/>
        <v>796.5</v>
      </c>
      <c r="Y50" s="33">
        <f t="shared" si="147"/>
        <v>941.8</v>
      </c>
      <c r="Z50" s="33">
        <f t="shared" si="147"/>
        <v>854.6</v>
      </c>
      <c r="AA50" s="33">
        <f t="shared" si="147"/>
        <v>1261.5999999999999</v>
      </c>
      <c r="AB50" s="33">
        <f t="shared" si="147"/>
        <v>1744.2</v>
      </c>
      <c r="AC50" s="29">
        <f t="shared" si="175"/>
        <v>589</v>
      </c>
      <c r="AD50" s="105">
        <f>RCF!F$13</f>
        <v>11.78</v>
      </c>
      <c r="AE50" s="33">
        <f t="shared" si="176"/>
        <v>971.9</v>
      </c>
      <c r="AF50" s="33">
        <f t="shared" si="176"/>
        <v>1236.9000000000001</v>
      </c>
      <c r="AG50" s="33">
        <f t="shared" si="176"/>
        <v>1767</v>
      </c>
      <c r="AH50" s="29">
        <f t="shared" si="177"/>
        <v>581.6</v>
      </c>
      <c r="AI50" s="105">
        <f>RCF!F$25</f>
        <v>11.632</v>
      </c>
      <c r="AJ50" s="29">
        <f t="shared" si="178"/>
        <v>772</v>
      </c>
      <c r="AK50" s="105">
        <f>RCF!F$29</f>
        <v>15.44</v>
      </c>
      <c r="AL50" s="29">
        <f t="shared" si="179"/>
        <v>611.20000000000005</v>
      </c>
      <c r="AM50" s="105">
        <f>RCF!F$33</f>
        <v>12.225</v>
      </c>
      <c r="AN50" s="33">
        <f t="shared" si="149"/>
        <v>916.8</v>
      </c>
      <c r="AO50" s="29">
        <f t="shared" si="180"/>
        <v>618.5</v>
      </c>
      <c r="AP50" s="105">
        <f>RCF!F$35</f>
        <v>12.37</v>
      </c>
      <c r="AQ50" s="33">
        <f t="shared" si="150"/>
        <v>742.2</v>
      </c>
      <c r="AR50" s="33">
        <f t="shared" si="150"/>
        <v>834.9</v>
      </c>
      <c r="AS50" s="29">
        <f t="shared" si="181"/>
        <v>612.5</v>
      </c>
      <c r="AT50" s="105">
        <f>RCF!F$37</f>
        <v>12.25</v>
      </c>
      <c r="AU50" s="29">
        <f t="shared" si="182"/>
        <v>612.5</v>
      </c>
      <c r="AV50" s="105">
        <f>RCF!F$39</f>
        <v>12.25</v>
      </c>
      <c r="AW50" s="29">
        <f t="shared" si="183"/>
        <v>604.4</v>
      </c>
      <c r="AX50" s="105">
        <f>RCF!F$41</f>
        <v>12.089</v>
      </c>
    </row>
    <row r="51" spans="1:50" ht="51" x14ac:dyDescent="0.2">
      <c r="A51" s="53" t="s">
        <v>35</v>
      </c>
      <c r="B51" s="35" t="s">
        <v>42</v>
      </c>
      <c r="C51" s="36">
        <v>60</v>
      </c>
      <c r="D51" s="54">
        <f t="shared" si="167"/>
        <v>725.3</v>
      </c>
      <c r="E51" s="55">
        <f>AX51</f>
        <v>12.089</v>
      </c>
      <c r="F51" s="29">
        <f t="shared" si="168"/>
        <v>718.5</v>
      </c>
      <c r="G51" s="105">
        <f>RCF!F$5</f>
        <v>11.975</v>
      </c>
      <c r="H51" s="29">
        <f t="shared" si="168"/>
        <v>718.5</v>
      </c>
      <c r="I51" s="105">
        <f t="shared" si="186"/>
        <v>11.975</v>
      </c>
      <c r="J51" s="33">
        <f t="shared" si="170"/>
        <v>790.4</v>
      </c>
      <c r="K51" s="33">
        <f t="shared" si="170"/>
        <v>970</v>
      </c>
      <c r="L51" s="33">
        <f t="shared" si="170"/>
        <v>1077.8</v>
      </c>
      <c r="M51" s="33">
        <f t="shared" si="170"/>
        <v>1437</v>
      </c>
      <c r="N51" s="33">
        <f t="shared" si="170"/>
        <v>1544.8</v>
      </c>
      <c r="O51" s="29">
        <f t="shared" si="171"/>
        <v>708</v>
      </c>
      <c r="P51" s="105">
        <f>RCF!F$7</f>
        <v>11.8</v>
      </c>
      <c r="Q51" s="33">
        <f t="shared" si="146"/>
        <v>920.4</v>
      </c>
      <c r="R51" s="33">
        <f t="shared" si="146"/>
        <v>1062</v>
      </c>
      <c r="S51" s="29">
        <f t="shared" si="172"/>
        <v>697.7</v>
      </c>
      <c r="T51" s="105">
        <f>RCF!F$9</f>
        <v>11.629</v>
      </c>
      <c r="U51" s="29">
        <f t="shared" si="173"/>
        <v>697.7</v>
      </c>
      <c r="V51" s="105">
        <f t="shared" si="187"/>
        <v>11.629</v>
      </c>
      <c r="W51" s="33">
        <f t="shared" si="147"/>
        <v>767.4</v>
      </c>
      <c r="X51" s="33">
        <f t="shared" si="147"/>
        <v>955.8</v>
      </c>
      <c r="Y51" s="33">
        <f t="shared" si="147"/>
        <v>1130.2</v>
      </c>
      <c r="Z51" s="33">
        <f t="shared" si="147"/>
        <v>1025.5999999999999</v>
      </c>
      <c r="AA51" s="33">
        <f t="shared" si="147"/>
        <v>1514</v>
      </c>
      <c r="AB51" s="33">
        <f t="shared" si="147"/>
        <v>2093.1</v>
      </c>
      <c r="AC51" s="29">
        <f t="shared" si="175"/>
        <v>706.8</v>
      </c>
      <c r="AD51" s="105">
        <f>RCF!F$13</f>
        <v>11.78</v>
      </c>
      <c r="AE51" s="33">
        <f t="shared" si="176"/>
        <v>1166.2</v>
      </c>
      <c r="AF51" s="33">
        <f t="shared" si="176"/>
        <v>1484.3</v>
      </c>
      <c r="AG51" s="33">
        <f t="shared" si="176"/>
        <v>2120.4</v>
      </c>
      <c r="AH51" s="29">
        <f t="shared" si="177"/>
        <v>697.9</v>
      </c>
      <c r="AI51" s="105">
        <f>RCF!F$25</f>
        <v>11.632</v>
      </c>
      <c r="AJ51" s="29">
        <f t="shared" si="178"/>
        <v>926.4</v>
      </c>
      <c r="AK51" s="105">
        <f>RCF!F$29</f>
        <v>15.44</v>
      </c>
      <c r="AL51" s="29">
        <f t="shared" si="179"/>
        <v>733.5</v>
      </c>
      <c r="AM51" s="105">
        <f>RCF!F$33</f>
        <v>12.225</v>
      </c>
      <c r="AN51" s="33">
        <f t="shared" si="149"/>
        <v>1100.2</v>
      </c>
      <c r="AO51" s="29">
        <f t="shared" si="180"/>
        <v>742.2</v>
      </c>
      <c r="AP51" s="105">
        <f>RCF!F$35</f>
        <v>12.37</v>
      </c>
      <c r="AQ51" s="33">
        <f t="shared" ref="AQ51:AR51" si="188">ROUNDDOWN($AO51*AQ$6,1)</f>
        <v>890.6</v>
      </c>
      <c r="AR51" s="33">
        <f t="shared" si="188"/>
        <v>1001.9</v>
      </c>
      <c r="AS51" s="29">
        <f t="shared" si="181"/>
        <v>735</v>
      </c>
      <c r="AT51" s="105">
        <f>RCF!F$37</f>
        <v>12.25</v>
      </c>
      <c r="AU51" s="29">
        <f t="shared" si="182"/>
        <v>735</v>
      </c>
      <c r="AV51" s="105">
        <f>RCF!F$39</f>
        <v>12.25</v>
      </c>
      <c r="AW51" s="29">
        <f t="shared" si="183"/>
        <v>725.3</v>
      </c>
      <c r="AX51" s="105">
        <f>RCF!F$41</f>
        <v>12.089</v>
      </c>
    </row>
    <row r="52" spans="1:50" ht="14.45" customHeight="1" x14ac:dyDescent="0.2">
      <c r="A52" s="56"/>
      <c r="B52" s="57"/>
      <c r="C52" s="58"/>
      <c r="D52" s="59"/>
      <c r="E52" s="60"/>
      <c r="F52" s="59"/>
      <c r="G52" s="60"/>
      <c r="H52" s="59"/>
      <c r="I52" s="60"/>
      <c r="J52" s="45"/>
      <c r="K52" s="45"/>
      <c r="L52" s="45"/>
      <c r="M52" s="45"/>
      <c r="N52" s="45"/>
      <c r="O52" s="59"/>
      <c r="P52" s="42"/>
      <c r="Q52" s="45"/>
      <c r="R52" s="45"/>
      <c r="S52" s="59"/>
      <c r="T52" s="42"/>
      <c r="U52" s="59"/>
      <c r="V52" s="42"/>
      <c r="W52" s="61"/>
      <c r="X52" s="61"/>
      <c r="Y52" s="61"/>
      <c r="Z52" s="61"/>
      <c r="AA52" s="61"/>
      <c r="AB52" s="61"/>
      <c r="AC52" s="59"/>
      <c r="AD52" s="60"/>
      <c r="AE52" s="62"/>
      <c r="AF52" s="62"/>
      <c r="AG52" s="62"/>
      <c r="AH52" s="59"/>
      <c r="AI52" s="60"/>
      <c r="AJ52" s="59"/>
      <c r="AK52" s="60"/>
      <c r="AL52" s="59"/>
      <c r="AM52" s="60"/>
      <c r="AN52" s="62"/>
      <c r="AO52" s="59"/>
      <c r="AP52" s="60"/>
      <c r="AQ52" s="62"/>
      <c r="AR52" s="62"/>
      <c r="AS52" s="59"/>
      <c r="AT52" s="60"/>
      <c r="AU52" s="59"/>
      <c r="AV52" s="60"/>
      <c r="AW52" s="59"/>
      <c r="AX52" s="42"/>
    </row>
    <row r="53" spans="1:50" x14ac:dyDescent="0.2">
      <c r="A53" s="174" t="s">
        <v>43</v>
      </c>
      <c r="B53" s="63"/>
      <c r="C53" s="64"/>
      <c r="D53" s="65"/>
      <c r="E53" s="66"/>
      <c r="F53" s="65"/>
      <c r="G53" s="66"/>
      <c r="H53" s="66"/>
      <c r="I53" s="66"/>
      <c r="J53" s="66"/>
      <c r="K53" s="66"/>
      <c r="L53" s="66"/>
      <c r="M53" s="66"/>
      <c r="N53" s="66"/>
      <c r="O53" s="66"/>
      <c r="P53" s="66"/>
      <c r="Q53" s="66"/>
      <c r="R53" s="66"/>
      <c r="S53" s="65"/>
      <c r="T53" s="66"/>
      <c r="U53" s="65"/>
      <c r="V53" s="66"/>
      <c r="W53" s="63"/>
      <c r="X53" s="63"/>
      <c r="Y53" s="63"/>
      <c r="Z53" s="63"/>
      <c r="AA53" s="63"/>
      <c r="AB53" s="63"/>
      <c r="AC53" s="65"/>
      <c r="AD53" s="66"/>
      <c r="AE53" s="66"/>
      <c r="AF53" s="66"/>
      <c r="AG53" s="66"/>
      <c r="AH53" s="67"/>
      <c r="AI53" s="66"/>
      <c r="AJ53" s="67"/>
      <c r="AK53" s="66"/>
      <c r="AL53" s="67"/>
      <c r="AM53" s="66"/>
      <c r="AN53" s="66"/>
      <c r="AO53" s="65"/>
      <c r="AP53" s="66"/>
      <c r="AQ53" s="66"/>
      <c r="AR53" s="66"/>
      <c r="AS53" s="65"/>
      <c r="AT53" s="66"/>
      <c r="AU53" s="65"/>
      <c r="AV53" s="66"/>
      <c r="AW53" s="66"/>
      <c r="AX53" s="68"/>
    </row>
    <row r="54" spans="1:50" x14ac:dyDescent="0.2">
      <c r="A54" s="175"/>
      <c r="B54" s="69"/>
      <c r="C54" s="69"/>
      <c r="D54" s="70"/>
      <c r="E54" s="71"/>
      <c r="F54" s="70"/>
      <c r="G54" s="71"/>
      <c r="H54" s="71"/>
      <c r="I54" s="71"/>
      <c r="J54" s="71"/>
      <c r="K54" s="71"/>
      <c r="L54" s="71"/>
      <c r="M54" s="71"/>
      <c r="N54" s="71"/>
      <c r="O54" s="71"/>
      <c r="P54" s="71"/>
      <c r="Q54" s="71"/>
      <c r="R54" s="71"/>
      <c r="S54" s="70"/>
      <c r="T54" s="71"/>
      <c r="U54" s="70"/>
      <c r="V54" s="71"/>
      <c r="W54" s="69"/>
      <c r="X54" s="69"/>
      <c r="Y54" s="69"/>
      <c r="Z54" s="69"/>
      <c r="AA54" s="69"/>
      <c r="AB54" s="69"/>
      <c r="AC54" s="70"/>
      <c r="AD54" s="71"/>
      <c r="AE54" s="71"/>
      <c r="AF54" s="71"/>
      <c r="AG54" s="71"/>
      <c r="AH54" s="72"/>
      <c r="AI54" s="71"/>
      <c r="AJ54" s="72"/>
      <c r="AK54" s="71"/>
      <c r="AL54" s="72"/>
      <c r="AM54" s="71"/>
      <c r="AN54" s="71"/>
      <c r="AO54" s="70"/>
      <c r="AP54" s="71"/>
      <c r="AQ54" s="71"/>
      <c r="AR54" s="71"/>
      <c r="AS54" s="70"/>
      <c r="AT54" s="71"/>
      <c r="AU54" s="70"/>
      <c r="AV54" s="71"/>
      <c r="AW54" s="71"/>
      <c r="AX54" s="73"/>
    </row>
    <row r="55" spans="1:50" x14ac:dyDescent="0.2">
      <c r="A55" s="176" t="s">
        <v>164</v>
      </c>
      <c r="B55" s="177"/>
      <c r="C55" s="177"/>
      <c r="D55" s="177"/>
      <c r="E55" s="177"/>
      <c r="F55" s="178"/>
      <c r="G55" s="177"/>
      <c r="H55" s="74"/>
      <c r="I55" s="74"/>
      <c r="J55" s="179"/>
      <c r="K55" s="179"/>
      <c r="L55" s="179"/>
      <c r="M55" s="179"/>
      <c r="N55" s="179"/>
      <c r="O55" s="74"/>
      <c r="P55" s="74"/>
      <c r="Q55" s="179"/>
      <c r="R55" s="179"/>
      <c r="S55" s="74"/>
      <c r="T55" s="74"/>
      <c r="U55" s="74"/>
      <c r="V55" s="74"/>
      <c r="W55" s="69"/>
      <c r="X55" s="69"/>
      <c r="Y55" s="69"/>
      <c r="Z55" s="69"/>
      <c r="AA55" s="69"/>
      <c r="AB55" s="69"/>
      <c r="AC55" s="74"/>
      <c r="AD55" s="74"/>
      <c r="AE55" s="71"/>
      <c r="AF55" s="71"/>
      <c r="AG55" s="71"/>
      <c r="AH55" s="74"/>
      <c r="AI55" s="74"/>
      <c r="AJ55" s="74"/>
      <c r="AK55" s="74"/>
      <c r="AL55" s="180"/>
      <c r="AM55" s="74"/>
      <c r="AN55" s="71"/>
      <c r="AO55" s="181"/>
      <c r="AP55" s="74"/>
      <c r="AQ55" s="71"/>
      <c r="AR55" s="71"/>
      <c r="AS55" s="181"/>
      <c r="AT55" s="74"/>
      <c r="AU55" s="181"/>
      <c r="AV55" s="182"/>
      <c r="AW55" s="74"/>
      <c r="AX55" s="183"/>
    </row>
    <row r="56" spans="1:50" x14ac:dyDescent="0.2">
      <c r="A56" s="184" t="s">
        <v>165</v>
      </c>
      <c r="B56" s="177"/>
      <c r="C56" s="177"/>
      <c r="D56" s="177"/>
      <c r="E56" s="177"/>
      <c r="F56" s="178"/>
      <c r="G56" s="177"/>
      <c r="H56" s="74"/>
      <c r="I56" s="74"/>
      <c r="J56" s="179"/>
      <c r="K56" s="179"/>
      <c r="L56" s="179"/>
      <c r="M56" s="179"/>
      <c r="N56" s="179"/>
      <c r="O56" s="74"/>
      <c r="P56" s="74"/>
      <c r="Q56" s="179"/>
      <c r="R56" s="179"/>
      <c r="S56" s="74"/>
      <c r="T56" s="74"/>
      <c r="U56" s="74"/>
      <c r="V56" s="74"/>
      <c r="W56" s="69"/>
      <c r="X56" s="69"/>
      <c r="Y56" s="69"/>
      <c r="Z56" s="69"/>
      <c r="AA56" s="69"/>
      <c r="AB56" s="69"/>
      <c r="AC56" s="74"/>
      <c r="AD56" s="74"/>
      <c r="AE56" s="71"/>
      <c r="AF56" s="71"/>
      <c r="AG56" s="71"/>
      <c r="AH56" s="74"/>
      <c r="AI56" s="74"/>
      <c r="AJ56" s="74"/>
      <c r="AK56" s="74"/>
      <c r="AL56" s="180"/>
      <c r="AM56" s="74"/>
      <c r="AN56" s="71"/>
      <c r="AO56" s="181"/>
      <c r="AP56" s="74"/>
      <c r="AQ56" s="71"/>
      <c r="AR56" s="71"/>
      <c r="AS56" s="181"/>
      <c r="AT56" s="74"/>
      <c r="AU56" s="181"/>
      <c r="AV56" s="182"/>
      <c r="AW56" s="74"/>
      <c r="AX56" s="183"/>
    </row>
    <row r="57" spans="1:50" x14ac:dyDescent="0.2">
      <c r="A57" s="176" t="s">
        <v>58</v>
      </c>
      <c r="B57" s="74"/>
      <c r="C57" s="69"/>
      <c r="D57" s="70"/>
      <c r="E57" s="71"/>
      <c r="F57" s="70"/>
      <c r="G57" s="71"/>
      <c r="H57" s="71"/>
      <c r="I57" s="71"/>
      <c r="J57" s="179"/>
      <c r="K57" s="179"/>
      <c r="L57" s="179"/>
      <c r="M57" s="179"/>
      <c r="N57" s="179"/>
      <c r="O57" s="71"/>
      <c r="P57" s="71"/>
      <c r="Q57" s="179"/>
      <c r="R57" s="179"/>
      <c r="S57" s="70"/>
      <c r="T57" s="71"/>
      <c r="U57" s="70"/>
      <c r="V57" s="71"/>
      <c r="W57" s="69"/>
      <c r="X57" s="69"/>
      <c r="Y57" s="69"/>
      <c r="Z57" s="69"/>
      <c r="AA57" s="69"/>
      <c r="AB57" s="69"/>
      <c r="AC57" s="70"/>
      <c r="AD57" s="71"/>
      <c r="AE57" s="71"/>
      <c r="AF57" s="71"/>
      <c r="AG57" s="71"/>
      <c r="AH57" s="72"/>
      <c r="AI57" s="71"/>
      <c r="AJ57" s="72"/>
      <c r="AK57" s="71"/>
      <c r="AL57" s="72"/>
      <c r="AM57" s="71"/>
      <c r="AN57" s="71"/>
      <c r="AO57" s="70"/>
      <c r="AP57" s="71"/>
      <c r="AQ57" s="71"/>
      <c r="AR57" s="71"/>
      <c r="AS57" s="70"/>
      <c r="AT57" s="71"/>
      <c r="AU57" s="70"/>
      <c r="AV57" s="71"/>
      <c r="AW57" s="71"/>
      <c r="AX57" s="73"/>
    </row>
    <row r="58" spans="1:50" x14ac:dyDescent="0.2">
      <c r="A58" s="176" t="s">
        <v>59</v>
      </c>
      <c r="B58" s="74"/>
      <c r="C58" s="69"/>
      <c r="D58" s="70"/>
      <c r="E58" s="71"/>
      <c r="F58" s="70"/>
      <c r="G58" s="71"/>
      <c r="H58" s="71"/>
      <c r="I58" s="71"/>
      <c r="J58" s="71"/>
      <c r="K58" s="71"/>
      <c r="L58" s="71"/>
      <c r="M58" s="71"/>
      <c r="N58" s="71"/>
      <c r="O58" s="71"/>
      <c r="P58" s="71"/>
      <c r="Q58" s="71"/>
      <c r="R58" s="71"/>
      <c r="S58" s="70"/>
      <c r="T58" s="71"/>
      <c r="U58" s="70"/>
      <c r="V58" s="71"/>
      <c r="W58" s="69"/>
      <c r="X58" s="69"/>
      <c r="Y58" s="69"/>
      <c r="Z58" s="69"/>
      <c r="AA58" s="69"/>
      <c r="AB58" s="69"/>
      <c r="AC58" s="70"/>
      <c r="AD58" s="71"/>
      <c r="AE58" s="71"/>
      <c r="AF58" s="71"/>
      <c r="AG58" s="71"/>
      <c r="AH58" s="72"/>
      <c r="AI58" s="71"/>
      <c r="AJ58" s="72"/>
      <c r="AK58" s="71"/>
      <c r="AL58" s="72"/>
      <c r="AM58" s="71"/>
      <c r="AN58" s="71"/>
      <c r="AO58" s="70"/>
      <c r="AP58" s="71"/>
      <c r="AQ58" s="71"/>
      <c r="AR58" s="71"/>
      <c r="AS58" s="70"/>
      <c r="AT58" s="71"/>
      <c r="AU58" s="70"/>
      <c r="AV58" s="71"/>
      <c r="AW58" s="71"/>
      <c r="AX58" s="73"/>
    </row>
    <row r="59" spans="1:50" x14ac:dyDescent="0.2">
      <c r="A59" s="176" t="s">
        <v>166</v>
      </c>
      <c r="B59" s="74"/>
      <c r="C59" s="69"/>
      <c r="D59" s="70"/>
      <c r="E59" s="71"/>
      <c r="F59" s="70"/>
      <c r="G59" s="71"/>
      <c r="H59" s="71"/>
      <c r="I59" s="71"/>
      <c r="J59" s="71"/>
      <c r="K59" s="71"/>
      <c r="L59" s="71"/>
      <c r="M59" s="71"/>
      <c r="N59" s="71"/>
      <c r="O59" s="71"/>
      <c r="P59" s="71"/>
      <c r="Q59" s="71"/>
      <c r="R59" s="71"/>
      <c r="S59" s="70"/>
      <c r="T59" s="71"/>
      <c r="U59" s="70"/>
      <c r="V59" s="71"/>
      <c r="W59" s="69"/>
      <c r="X59" s="69"/>
      <c r="Y59" s="69"/>
      <c r="Z59" s="69"/>
      <c r="AA59" s="69"/>
      <c r="AB59" s="69"/>
      <c r="AC59" s="70"/>
      <c r="AD59" s="71"/>
      <c r="AE59" s="71"/>
      <c r="AF59" s="71"/>
      <c r="AG59" s="71"/>
      <c r="AH59" s="72"/>
      <c r="AI59" s="71"/>
      <c r="AJ59" s="72"/>
      <c r="AK59" s="71"/>
      <c r="AL59" s="72"/>
      <c r="AM59" s="71"/>
      <c r="AN59" s="71"/>
      <c r="AO59" s="70"/>
      <c r="AP59" s="71"/>
      <c r="AQ59" s="71"/>
      <c r="AR59" s="71"/>
      <c r="AS59" s="70"/>
      <c r="AT59" s="71"/>
      <c r="AU59" s="70"/>
      <c r="AV59" s="71"/>
      <c r="AW59" s="71"/>
      <c r="AX59" s="73"/>
    </row>
    <row r="60" spans="1:50" x14ac:dyDescent="0.2">
      <c r="A60" s="176" t="s">
        <v>167</v>
      </c>
      <c r="B60" s="74"/>
      <c r="C60" s="69"/>
      <c r="D60" s="70"/>
      <c r="E60" s="71"/>
      <c r="F60" s="70"/>
      <c r="G60" s="71"/>
      <c r="H60" s="71"/>
      <c r="I60" s="71"/>
      <c r="J60" s="71"/>
      <c r="K60" s="71"/>
      <c r="L60" s="71"/>
      <c r="M60" s="71"/>
      <c r="N60" s="71"/>
      <c r="O60" s="71"/>
      <c r="P60" s="71"/>
      <c r="Q60" s="71"/>
      <c r="R60" s="71"/>
      <c r="S60" s="70"/>
      <c r="T60" s="71"/>
      <c r="U60" s="70"/>
      <c r="V60" s="71"/>
      <c r="W60" s="69"/>
      <c r="X60" s="69"/>
      <c r="Y60" s="69"/>
      <c r="Z60" s="69"/>
      <c r="AA60" s="69"/>
      <c r="AB60" s="69"/>
      <c r="AC60" s="70"/>
      <c r="AD60" s="71"/>
      <c r="AE60" s="71"/>
      <c r="AF60" s="71"/>
      <c r="AG60" s="71"/>
      <c r="AH60" s="72"/>
      <c r="AI60" s="71"/>
      <c r="AJ60" s="72"/>
      <c r="AK60" s="71"/>
      <c r="AL60" s="71"/>
      <c r="AM60" s="71"/>
      <c r="AN60" s="71"/>
      <c r="AO60" s="70"/>
      <c r="AP60" s="71"/>
      <c r="AQ60" s="71"/>
      <c r="AR60" s="71"/>
      <c r="AS60" s="70"/>
      <c r="AT60" s="71"/>
      <c r="AU60" s="71"/>
      <c r="AV60" s="71"/>
      <c r="AW60" s="71"/>
      <c r="AX60" s="73"/>
    </row>
    <row r="61" spans="1:50" x14ac:dyDescent="0.2">
      <c r="A61" s="176" t="s">
        <v>168</v>
      </c>
      <c r="B61" s="74"/>
      <c r="C61" s="69"/>
      <c r="D61" s="70"/>
      <c r="E61" s="71"/>
      <c r="F61" s="70"/>
      <c r="G61" s="71"/>
      <c r="H61" s="71"/>
      <c r="I61" s="71"/>
      <c r="J61" s="71"/>
      <c r="K61" s="71"/>
      <c r="L61" s="71"/>
      <c r="M61" s="71"/>
      <c r="N61" s="71"/>
      <c r="O61" s="71"/>
      <c r="P61" s="71"/>
      <c r="Q61" s="71"/>
      <c r="R61" s="71"/>
      <c r="S61" s="70"/>
      <c r="T61" s="71"/>
      <c r="U61" s="70"/>
      <c r="V61" s="71"/>
      <c r="W61" s="69"/>
      <c r="X61" s="69"/>
      <c r="Y61" s="69"/>
      <c r="Z61" s="69"/>
      <c r="AA61" s="69"/>
      <c r="AB61" s="69"/>
      <c r="AC61" s="70"/>
      <c r="AD61" s="71"/>
      <c r="AE61" s="71"/>
      <c r="AF61" s="71"/>
      <c r="AG61" s="71"/>
      <c r="AH61" s="72"/>
      <c r="AI61" s="71"/>
      <c r="AJ61" s="72"/>
      <c r="AK61" s="71"/>
      <c r="AL61" s="71"/>
      <c r="AM61" s="71"/>
      <c r="AN61" s="71"/>
      <c r="AO61" s="70"/>
      <c r="AP61" s="71"/>
      <c r="AQ61" s="71"/>
      <c r="AR61" s="71"/>
      <c r="AS61" s="70"/>
      <c r="AT61" s="71"/>
      <c r="AU61" s="71"/>
      <c r="AV61" s="71"/>
      <c r="AW61" s="71"/>
      <c r="AX61" s="73"/>
    </row>
    <row r="62" spans="1:50" x14ac:dyDescent="0.2">
      <c r="A62" s="176" t="s">
        <v>169</v>
      </c>
      <c r="B62" s="74"/>
      <c r="C62" s="69"/>
      <c r="D62" s="70"/>
      <c r="E62" s="71"/>
      <c r="F62" s="70"/>
      <c r="G62" s="71"/>
      <c r="H62" s="71"/>
      <c r="I62" s="71"/>
      <c r="J62" s="71"/>
      <c r="K62" s="71"/>
      <c r="L62" s="71"/>
      <c r="M62" s="71"/>
      <c r="N62" s="71"/>
      <c r="O62" s="71"/>
      <c r="P62" s="71"/>
      <c r="Q62" s="71"/>
      <c r="R62" s="71"/>
      <c r="S62" s="70"/>
      <c r="T62" s="71"/>
      <c r="U62" s="70"/>
      <c r="V62" s="71"/>
      <c r="W62" s="69"/>
      <c r="X62" s="69"/>
      <c r="Y62" s="69"/>
      <c r="Z62" s="69"/>
      <c r="AA62" s="69"/>
      <c r="AB62" s="69"/>
      <c r="AC62" s="70"/>
      <c r="AD62" s="71"/>
      <c r="AE62" s="71"/>
      <c r="AF62" s="71"/>
      <c r="AG62" s="71"/>
      <c r="AH62" s="72"/>
      <c r="AI62" s="71"/>
      <c r="AJ62" s="72"/>
      <c r="AK62" s="71"/>
      <c r="AL62" s="71"/>
      <c r="AM62" s="71"/>
      <c r="AN62" s="71"/>
      <c r="AO62" s="70"/>
      <c r="AP62" s="71"/>
      <c r="AQ62" s="71"/>
      <c r="AR62" s="71"/>
      <c r="AS62" s="70"/>
      <c r="AT62" s="71"/>
      <c r="AU62" s="71"/>
      <c r="AV62" s="71"/>
      <c r="AW62" s="71"/>
      <c r="AX62" s="73"/>
    </row>
    <row r="63" spans="1:50" x14ac:dyDescent="0.2">
      <c r="A63" s="176" t="s">
        <v>60</v>
      </c>
      <c r="B63" s="74"/>
      <c r="C63" s="69"/>
      <c r="D63" s="70"/>
      <c r="E63" s="71"/>
      <c r="F63" s="70"/>
      <c r="G63" s="71"/>
      <c r="H63" s="71"/>
      <c r="I63" s="71"/>
      <c r="J63" s="71"/>
      <c r="K63" s="71"/>
      <c r="L63" s="71"/>
      <c r="M63" s="71"/>
      <c r="N63" s="71"/>
      <c r="O63" s="71"/>
      <c r="P63" s="71"/>
      <c r="Q63" s="71"/>
      <c r="R63" s="71"/>
      <c r="S63" s="70"/>
      <c r="T63" s="71"/>
      <c r="U63" s="70"/>
      <c r="V63" s="71"/>
      <c r="W63" s="69"/>
      <c r="X63" s="69"/>
      <c r="Y63" s="69"/>
      <c r="Z63" s="69"/>
      <c r="AA63" s="69"/>
      <c r="AB63" s="69"/>
      <c r="AC63" s="70"/>
      <c r="AD63" s="71"/>
      <c r="AE63" s="71"/>
      <c r="AF63" s="71"/>
      <c r="AG63" s="71"/>
      <c r="AH63" s="72"/>
      <c r="AI63" s="71"/>
      <c r="AJ63" s="72"/>
      <c r="AK63" s="71"/>
      <c r="AL63" s="72"/>
      <c r="AM63" s="71"/>
      <c r="AN63" s="71"/>
      <c r="AO63" s="70"/>
      <c r="AP63" s="71"/>
      <c r="AQ63" s="71"/>
      <c r="AR63" s="71"/>
      <c r="AS63" s="70"/>
      <c r="AT63" s="71"/>
      <c r="AU63" s="70"/>
      <c r="AV63" s="71"/>
      <c r="AW63" s="71"/>
      <c r="AX63" s="73"/>
    </row>
    <row r="64" spans="1:50" x14ac:dyDescent="0.2">
      <c r="A64" s="185" t="s">
        <v>170</v>
      </c>
      <c r="B64" s="76"/>
      <c r="C64" s="76"/>
      <c r="D64" s="77"/>
      <c r="E64" s="78"/>
      <c r="F64" s="77"/>
      <c r="G64" s="78"/>
      <c r="H64" s="78"/>
      <c r="I64" s="78"/>
      <c r="J64" s="78"/>
      <c r="K64" s="78"/>
      <c r="L64" s="78"/>
      <c r="M64" s="78"/>
      <c r="N64" s="78"/>
      <c r="O64" s="78"/>
      <c r="P64" s="78"/>
      <c r="Q64" s="78"/>
      <c r="R64" s="78"/>
      <c r="S64" s="77"/>
      <c r="T64" s="78"/>
      <c r="U64" s="77"/>
      <c r="V64" s="78"/>
      <c r="W64" s="76"/>
      <c r="X64" s="76"/>
      <c r="Y64" s="76"/>
      <c r="Z64" s="76"/>
      <c r="AA64" s="76"/>
      <c r="AB64" s="76"/>
      <c r="AC64" s="77"/>
      <c r="AD64" s="78"/>
      <c r="AE64" s="78"/>
      <c r="AF64" s="78"/>
      <c r="AG64" s="78"/>
      <c r="AH64" s="79"/>
      <c r="AI64" s="78"/>
      <c r="AJ64" s="79"/>
      <c r="AK64" s="78"/>
      <c r="AL64" s="79"/>
      <c r="AM64" s="78"/>
      <c r="AN64" s="78"/>
      <c r="AO64" s="77"/>
      <c r="AP64" s="78"/>
      <c r="AQ64" s="78"/>
      <c r="AR64" s="78"/>
      <c r="AS64" s="77"/>
      <c r="AT64" s="78"/>
      <c r="AU64" s="77"/>
      <c r="AV64" s="78"/>
      <c r="AW64" s="78"/>
      <c r="AX64" s="80"/>
    </row>
    <row r="65" spans="1:50" x14ac:dyDescent="0.2">
      <c r="A65" s="176" t="s">
        <v>57</v>
      </c>
      <c r="B65" s="69"/>
      <c r="C65" s="69"/>
      <c r="D65" s="70"/>
      <c r="E65" s="71"/>
      <c r="F65" s="70"/>
      <c r="G65" s="71"/>
      <c r="H65" s="71"/>
      <c r="I65" s="71"/>
      <c r="J65" s="71"/>
      <c r="K65" s="71"/>
      <c r="L65" s="71"/>
      <c r="M65" s="71"/>
      <c r="N65" s="71"/>
      <c r="O65" s="71"/>
      <c r="P65" s="71"/>
      <c r="Q65" s="71"/>
      <c r="R65" s="71"/>
      <c r="S65" s="70"/>
      <c r="T65" s="71"/>
      <c r="U65" s="70"/>
      <c r="V65" s="71"/>
      <c r="W65" s="69"/>
      <c r="X65" s="69"/>
      <c r="Y65" s="69"/>
      <c r="Z65" s="69"/>
      <c r="AA65" s="69"/>
      <c r="AB65" s="69"/>
      <c r="AC65" s="70"/>
      <c r="AD65" s="71"/>
      <c r="AE65" s="71"/>
      <c r="AF65" s="71"/>
      <c r="AG65" s="71"/>
      <c r="AH65" s="72"/>
      <c r="AI65" s="71"/>
      <c r="AJ65" s="72"/>
      <c r="AK65" s="71"/>
      <c r="AL65" s="72"/>
      <c r="AM65" s="71"/>
      <c r="AN65" s="71"/>
      <c r="AO65" s="70"/>
      <c r="AP65" s="71"/>
      <c r="AQ65" s="71"/>
      <c r="AR65" s="71"/>
      <c r="AS65" s="70"/>
      <c r="AT65" s="71"/>
      <c r="AU65" s="70"/>
      <c r="AV65" s="71"/>
      <c r="AW65" s="71"/>
      <c r="AX65" s="73"/>
    </row>
    <row r="66" spans="1:50" x14ac:dyDescent="0.2">
      <c r="A66" s="186" t="s">
        <v>171</v>
      </c>
      <c r="B66" s="76"/>
      <c r="C66" s="76"/>
      <c r="D66" s="77"/>
      <c r="E66" s="78"/>
      <c r="F66" s="77"/>
      <c r="G66" s="78"/>
      <c r="H66" s="78"/>
      <c r="I66" s="78"/>
      <c r="J66" s="78"/>
      <c r="K66" s="78"/>
      <c r="L66" s="78"/>
      <c r="M66" s="78"/>
      <c r="N66" s="78"/>
      <c r="O66" s="78"/>
      <c r="P66" s="78"/>
      <c r="Q66" s="78"/>
      <c r="R66" s="78"/>
      <c r="S66" s="77"/>
      <c r="T66" s="78"/>
      <c r="U66" s="77"/>
      <c r="V66" s="78"/>
      <c r="W66" s="76"/>
      <c r="X66" s="76"/>
      <c r="Y66" s="76"/>
      <c r="Z66" s="76"/>
      <c r="AA66" s="76"/>
      <c r="AB66" s="76"/>
      <c r="AC66" s="77"/>
      <c r="AD66" s="78"/>
      <c r="AE66" s="78"/>
      <c r="AF66" s="78"/>
      <c r="AG66" s="78"/>
      <c r="AH66" s="79"/>
      <c r="AI66" s="78"/>
      <c r="AJ66" s="79"/>
      <c r="AK66" s="78"/>
      <c r="AL66" s="79"/>
      <c r="AM66" s="78"/>
      <c r="AN66" s="78"/>
      <c r="AO66" s="77"/>
      <c r="AP66" s="78"/>
      <c r="AQ66" s="78"/>
      <c r="AR66" s="78"/>
      <c r="AS66" s="77"/>
      <c r="AT66" s="78"/>
      <c r="AU66" s="77"/>
      <c r="AV66" s="78"/>
      <c r="AW66" s="78"/>
      <c r="AX66" s="80"/>
    </row>
    <row r="67" spans="1:50" s="193" customFormat="1" x14ac:dyDescent="0.2">
      <c r="A67" s="187" t="s">
        <v>172</v>
      </c>
      <c r="B67" s="188"/>
      <c r="C67" s="188"/>
      <c r="D67" s="189"/>
      <c r="E67" s="190"/>
      <c r="F67" s="189"/>
      <c r="G67" s="190"/>
      <c r="H67" s="189"/>
      <c r="I67" s="190"/>
      <c r="J67" s="190"/>
      <c r="K67" s="190"/>
      <c r="L67" s="190"/>
      <c r="M67" s="190"/>
      <c r="N67" s="190"/>
      <c r="O67" s="189"/>
      <c r="P67" s="190"/>
      <c r="Q67" s="190"/>
      <c r="R67" s="190"/>
      <c r="S67" s="189"/>
      <c r="T67" s="190"/>
      <c r="U67" s="189"/>
      <c r="V67" s="190"/>
      <c r="W67" s="188"/>
      <c r="X67" s="188"/>
      <c r="Y67" s="188"/>
      <c r="Z67" s="188"/>
      <c r="AA67" s="188"/>
      <c r="AB67" s="188"/>
      <c r="AC67" s="189"/>
      <c r="AD67" s="190"/>
      <c r="AE67" s="190"/>
      <c r="AF67" s="190"/>
      <c r="AG67" s="190"/>
      <c r="AH67" s="191"/>
      <c r="AI67" s="190"/>
      <c r="AJ67" s="191"/>
      <c r="AK67" s="190"/>
      <c r="AL67" s="191"/>
      <c r="AM67" s="190"/>
      <c r="AN67" s="190"/>
      <c r="AO67" s="189"/>
      <c r="AP67" s="190"/>
      <c r="AQ67" s="190"/>
      <c r="AR67" s="190"/>
      <c r="AS67" s="189"/>
      <c r="AT67" s="190"/>
      <c r="AU67" s="189"/>
      <c r="AV67" s="190"/>
      <c r="AW67" s="190"/>
      <c r="AX67" s="192"/>
    </row>
    <row r="68" spans="1:50" s="193" customFormat="1" x14ac:dyDescent="0.2">
      <c r="A68" s="194" t="s">
        <v>173</v>
      </c>
      <c r="B68" s="188"/>
      <c r="C68" s="188"/>
      <c r="D68" s="189"/>
      <c r="E68" s="190"/>
      <c r="F68" s="189"/>
      <c r="G68" s="190"/>
      <c r="H68" s="189"/>
      <c r="I68" s="190"/>
      <c r="J68" s="190"/>
      <c r="K68" s="190"/>
      <c r="L68" s="190"/>
      <c r="M68" s="190"/>
      <c r="N68" s="190"/>
      <c r="O68" s="189"/>
      <c r="P68" s="190"/>
      <c r="Q68" s="190"/>
      <c r="R68" s="190"/>
      <c r="S68" s="189"/>
      <c r="T68" s="190"/>
      <c r="U68" s="189"/>
      <c r="V68" s="190"/>
      <c r="W68" s="188"/>
      <c r="X68" s="188"/>
      <c r="Y68" s="188"/>
      <c r="Z68" s="188"/>
      <c r="AA68" s="188"/>
      <c r="AB68" s="188"/>
      <c r="AC68" s="189"/>
      <c r="AD68" s="190"/>
      <c r="AE68" s="190"/>
      <c r="AF68" s="190"/>
      <c r="AG68" s="190"/>
      <c r="AH68" s="191"/>
      <c r="AI68" s="190"/>
      <c r="AJ68" s="191"/>
      <c r="AK68" s="190"/>
      <c r="AL68" s="191"/>
      <c r="AM68" s="190"/>
      <c r="AN68" s="190"/>
      <c r="AO68" s="189"/>
      <c r="AP68" s="190"/>
      <c r="AQ68" s="190"/>
      <c r="AR68" s="190"/>
      <c r="AS68" s="189"/>
      <c r="AT68" s="190"/>
      <c r="AU68" s="189"/>
      <c r="AV68" s="190"/>
      <c r="AW68" s="190"/>
      <c r="AX68" s="192"/>
    </row>
    <row r="69" spans="1:50" s="75" customFormat="1" x14ac:dyDescent="0.2">
      <c r="A69" s="185"/>
      <c r="B69" s="76"/>
      <c r="C69" s="76"/>
      <c r="D69" s="77"/>
      <c r="E69" s="78"/>
      <c r="F69" s="77"/>
      <c r="G69" s="78"/>
      <c r="H69" s="77"/>
      <c r="I69" s="78"/>
      <c r="J69" s="78"/>
      <c r="K69" s="78"/>
      <c r="L69" s="78"/>
      <c r="M69" s="78"/>
      <c r="N69" s="78"/>
      <c r="O69" s="77"/>
      <c r="P69" s="78"/>
      <c r="Q69" s="78"/>
      <c r="R69" s="78"/>
      <c r="S69" s="77"/>
      <c r="T69" s="78"/>
      <c r="U69" s="77"/>
      <c r="V69" s="78"/>
      <c r="W69" s="76"/>
      <c r="X69" s="76"/>
      <c r="Y69" s="76"/>
      <c r="Z69" s="76"/>
      <c r="AA69" s="76"/>
      <c r="AB69" s="76"/>
      <c r="AC69" s="77"/>
      <c r="AD69" s="78"/>
      <c r="AE69" s="78"/>
      <c r="AF69" s="78"/>
      <c r="AG69" s="78"/>
      <c r="AH69" s="79"/>
      <c r="AI69" s="78"/>
      <c r="AJ69" s="79"/>
      <c r="AK69" s="78"/>
      <c r="AL69" s="79"/>
      <c r="AM69" s="78"/>
      <c r="AN69" s="78"/>
      <c r="AO69" s="77"/>
      <c r="AP69" s="78"/>
      <c r="AQ69" s="78"/>
      <c r="AR69" s="78"/>
      <c r="AS69" s="77"/>
      <c r="AT69" s="78"/>
      <c r="AU69" s="77"/>
      <c r="AV69" s="78"/>
      <c r="AW69" s="78"/>
      <c r="AX69" s="80"/>
    </row>
    <row r="70" spans="1:50" s="75" customFormat="1" x14ac:dyDescent="0.2">
      <c r="A70" s="81" t="s">
        <v>36</v>
      </c>
      <c r="B70" s="82"/>
      <c r="C70" s="83"/>
      <c r="D70" s="84"/>
      <c r="E70" s="85"/>
      <c r="F70" s="84"/>
      <c r="G70" s="85"/>
      <c r="H70" s="84"/>
      <c r="I70" s="85"/>
      <c r="J70" s="85"/>
      <c r="K70" s="85"/>
      <c r="L70" s="85"/>
      <c r="M70" s="85"/>
      <c r="N70" s="85"/>
      <c r="O70" s="84"/>
      <c r="P70" s="85"/>
      <c r="Q70" s="85"/>
      <c r="R70" s="85"/>
      <c r="S70" s="84"/>
      <c r="T70" s="85"/>
      <c r="U70" s="84"/>
      <c r="V70" s="85"/>
      <c r="W70" s="82"/>
      <c r="X70" s="82"/>
      <c r="Y70" s="82"/>
      <c r="Z70" s="82"/>
      <c r="AA70" s="82"/>
      <c r="AB70" s="82"/>
      <c r="AC70" s="84"/>
      <c r="AD70" s="85"/>
      <c r="AE70" s="85"/>
      <c r="AF70" s="85"/>
      <c r="AG70" s="85"/>
      <c r="AH70" s="86"/>
      <c r="AI70" s="85"/>
      <c r="AJ70" s="86"/>
      <c r="AK70" s="85"/>
      <c r="AL70" s="86"/>
      <c r="AM70" s="85"/>
      <c r="AN70" s="85"/>
      <c r="AO70" s="84"/>
      <c r="AP70" s="85"/>
      <c r="AQ70" s="85"/>
      <c r="AR70" s="85"/>
      <c r="AS70" s="84"/>
      <c r="AT70" s="85"/>
      <c r="AU70" s="84"/>
      <c r="AV70" s="85"/>
      <c r="AW70" s="85"/>
      <c r="AX70" s="87"/>
    </row>
    <row r="71" spans="1:50" x14ac:dyDescent="0.2">
      <c r="A71" s="88" t="s">
        <v>49</v>
      </c>
      <c r="B71" s="89"/>
      <c r="C71" s="89"/>
      <c r="D71" s="89"/>
      <c r="E71" s="89"/>
      <c r="F71" s="101"/>
      <c r="G71" s="89"/>
      <c r="H71" s="101"/>
      <c r="I71" s="89"/>
      <c r="J71" s="89"/>
      <c r="K71" s="89"/>
      <c r="L71" s="89"/>
      <c r="M71" s="89"/>
      <c r="N71" s="89"/>
      <c r="O71" s="101"/>
      <c r="P71" s="89"/>
      <c r="Q71" s="89"/>
      <c r="R71" s="89"/>
      <c r="S71" s="89"/>
      <c r="T71" s="89"/>
      <c r="U71" s="89"/>
      <c r="V71" s="89"/>
      <c r="W71" s="89"/>
      <c r="X71" s="89"/>
      <c r="Y71" s="89"/>
      <c r="Z71" s="89"/>
      <c r="AA71" s="89"/>
      <c r="AB71" s="89"/>
      <c r="AC71" s="89"/>
      <c r="AD71" s="89"/>
      <c r="AE71" s="89"/>
      <c r="AF71" s="89"/>
      <c r="AG71" s="89"/>
      <c r="AH71" s="90"/>
      <c r="AI71" s="89"/>
      <c r="AJ71" s="90"/>
      <c r="AK71" s="89"/>
      <c r="AL71" s="195"/>
      <c r="AM71" s="89"/>
      <c r="AN71" s="89"/>
      <c r="AO71" s="101"/>
      <c r="AP71" s="89"/>
      <c r="AQ71" s="89"/>
      <c r="AR71" s="89"/>
      <c r="AS71" s="101"/>
      <c r="AT71" s="89"/>
      <c r="AU71" s="101"/>
      <c r="AV71" s="196"/>
      <c r="AW71" s="89"/>
      <c r="AX71" s="91"/>
    </row>
    <row r="72" spans="1:50" x14ac:dyDescent="0.2">
      <c r="A72" s="197"/>
      <c r="B72" s="198"/>
      <c r="C72" s="199"/>
      <c r="D72" s="200"/>
      <c r="E72" s="201"/>
      <c r="F72" s="200"/>
      <c r="G72" s="201"/>
      <c r="H72" s="200"/>
      <c r="I72" s="201"/>
      <c r="J72" s="201"/>
      <c r="K72" s="201"/>
      <c r="L72" s="201"/>
      <c r="M72" s="201"/>
      <c r="N72" s="201"/>
      <c r="O72" s="200"/>
      <c r="P72" s="201"/>
      <c r="Q72" s="201"/>
      <c r="R72" s="201"/>
      <c r="S72" s="200"/>
      <c r="T72" s="201"/>
      <c r="U72" s="200"/>
      <c r="V72" s="201"/>
      <c r="W72" s="198"/>
      <c r="X72" s="198"/>
      <c r="Y72" s="198"/>
      <c r="Z72" s="198"/>
      <c r="AA72" s="198"/>
      <c r="AB72" s="198"/>
      <c r="AC72" s="200"/>
      <c r="AD72" s="201"/>
      <c r="AE72" s="201"/>
      <c r="AF72" s="201"/>
      <c r="AG72" s="201"/>
      <c r="AH72" s="202"/>
      <c r="AI72" s="201"/>
      <c r="AJ72" s="202"/>
      <c r="AK72" s="201"/>
      <c r="AL72" s="202"/>
      <c r="AM72" s="201"/>
      <c r="AN72" s="201"/>
      <c r="AO72" s="200"/>
      <c r="AP72" s="201"/>
      <c r="AQ72" s="201"/>
      <c r="AR72" s="201"/>
      <c r="AS72" s="200"/>
      <c r="AT72" s="201"/>
      <c r="AU72" s="200"/>
      <c r="AV72" s="201"/>
      <c r="AW72" s="201"/>
      <c r="AX72" s="203"/>
    </row>
    <row r="73" spans="1:50" x14ac:dyDescent="0.2">
      <c r="A73" s="81" t="s">
        <v>51</v>
      </c>
      <c r="B73" s="82"/>
      <c r="C73" s="83"/>
      <c r="D73" s="84"/>
      <c r="E73" s="85"/>
      <c r="F73" s="84"/>
      <c r="G73" s="85"/>
      <c r="H73" s="84"/>
      <c r="I73" s="85"/>
      <c r="J73" s="85"/>
      <c r="K73" s="85"/>
      <c r="L73" s="85"/>
      <c r="M73" s="85"/>
      <c r="N73" s="85"/>
      <c r="O73" s="84"/>
      <c r="P73" s="85"/>
      <c r="Q73" s="85"/>
      <c r="R73" s="85"/>
      <c r="S73" s="84"/>
      <c r="T73" s="85"/>
      <c r="U73" s="84"/>
      <c r="V73" s="85"/>
      <c r="W73" s="82"/>
      <c r="X73" s="82"/>
      <c r="Y73" s="82"/>
      <c r="Z73" s="82"/>
      <c r="AA73" s="82"/>
      <c r="AB73" s="82"/>
      <c r="AC73" s="84"/>
      <c r="AD73" s="85"/>
      <c r="AE73" s="85"/>
      <c r="AF73" s="85"/>
      <c r="AG73" s="85"/>
      <c r="AH73" s="86"/>
      <c r="AI73" s="85"/>
      <c r="AJ73" s="86"/>
      <c r="AK73" s="85"/>
      <c r="AL73" s="86"/>
      <c r="AM73" s="85"/>
      <c r="AN73" s="85"/>
      <c r="AO73" s="84"/>
      <c r="AP73" s="85"/>
      <c r="AQ73" s="85"/>
      <c r="AR73" s="85"/>
      <c r="AS73" s="84"/>
      <c r="AT73" s="85"/>
      <c r="AU73" s="84"/>
      <c r="AV73" s="85"/>
      <c r="AW73" s="85"/>
      <c r="AX73" s="87"/>
    </row>
    <row r="74" spans="1:50" x14ac:dyDescent="0.2">
      <c r="A74" s="88" t="s">
        <v>52</v>
      </c>
      <c r="B74" s="89"/>
      <c r="C74" s="89"/>
      <c r="D74" s="89"/>
      <c r="E74" s="89"/>
      <c r="F74" s="101"/>
      <c r="G74" s="89"/>
      <c r="H74" s="101"/>
      <c r="I74" s="89"/>
      <c r="J74" s="89"/>
      <c r="K74" s="89"/>
      <c r="L74" s="89"/>
      <c r="M74" s="89"/>
      <c r="N74" s="89"/>
      <c r="O74" s="101"/>
      <c r="P74" s="89"/>
      <c r="Q74" s="89"/>
      <c r="R74" s="89"/>
      <c r="S74" s="89"/>
      <c r="T74" s="89"/>
      <c r="U74" s="89"/>
      <c r="V74" s="89"/>
      <c r="W74" s="89"/>
      <c r="X74" s="89"/>
      <c r="Y74" s="89"/>
      <c r="Z74" s="89"/>
      <c r="AA74" s="89"/>
      <c r="AB74" s="89"/>
      <c r="AC74" s="89"/>
      <c r="AD74" s="89"/>
      <c r="AE74" s="89"/>
      <c r="AF74" s="89"/>
      <c r="AG74" s="89"/>
      <c r="AH74" s="90"/>
      <c r="AI74" s="89"/>
      <c r="AJ74" s="90"/>
      <c r="AK74" s="89"/>
      <c r="AL74" s="195"/>
      <c r="AM74" s="89"/>
      <c r="AN74" s="89"/>
      <c r="AO74" s="101"/>
      <c r="AP74" s="89"/>
      <c r="AQ74" s="89"/>
      <c r="AR74" s="89"/>
      <c r="AS74" s="101"/>
      <c r="AT74" s="89"/>
      <c r="AU74" s="101"/>
      <c r="AV74" s="196"/>
      <c r="AW74" s="89"/>
      <c r="AX74" s="91"/>
    </row>
    <row r="75" spans="1:50" x14ac:dyDescent="0.2">
      <c r="A75" s="88" t="s">
        <v>53</v>
      </c>
      <c r="B75" s="89"/>
      <c r="C75" s="89"/>
      <c r="D75" s="89"/>
      <c r="E75" s="89"/>
      <c r="F75" s="101"/>
      <c r="G75" s="89"/>
      <c r="H75" s="101"/>
      <c r="I75" s="89"/>
      <c r="J75" s="89"/>
      <c r="K75" s="89"/>
      <c r="L75" s="89"/>
      <c r="M75" s="89"/>
      <c r="N75" s="89"/>
      <c r="O75" s="101"/>
      <c r="P75" s="89"/>
      <c r="Q75" s="89"/>
      <c r="R75" s="89"/>
      <c r="S75" s="89"/>
      <c r="T75" s="89"/>
      <c r="U75" s="89"/>
      <c r="V75" s="89"/>
      <c r="W75" s="89"/>
      <c r="X75" s="89"/>
      <c r="Y75" s="89"/>
      <c r="Z75" s="89"/>
      <c r="AA75" s="89"/>
      <c r="AB75" s="89"/>
      <c r="AC75" s="89"/>
      <c r="AD75" s="89"/>
      <c r="AE75" s="89"/>
      <c r="AF75" s="89"/>
      <c r="AG75" s="89"/>
      <c r="AH75" s="90"/>
      <c r="AI75" s="89"/>
      <c r="AJ75" s="90"/>
      <c r="AK75" s="89"/>
      <c r="AL75" s="195"/>
      <c r="AM75" s="89"/>
      <c r="AN75" s="89"/>
      <c r="AO75" s="101"/>
      <c r="AP75" s="89"/>
      <c r="AQ75" s="89"/>
      <c r="AR75" s="89"/>
      <c r="AS75" s="101"/>
      <c r="AT75" s="89"/>
      <c r="AU75" s="101"/>
      <c r="AV75" s="196"/>
      <c r="AW75" s="89"/>
      <c r="AX75" s="91"/>
    </row>
    <row r="76" spans="1:50" x14ac:dyDescent="0.2">
      <c r="A76" s="88" t="s">
        <v>54</v>
      </c>
      <c r="B76" s="89"/>
      <c r="C76" s="89"/>
      <c r="D76" s="89"/>
      <c r="E76" s="89"/>
      <c r="F76" s="101"/>
      <c r="G76" s="89"/>
      <c r="H76" s="101"/>
      <c r="I76" s="89"/>
      <c r="J76" s="89"/>
      <c r="K76" s="89"/>
      <c r="L76" s="89"/>
      <c r="M76" s="89"/>
      <c r="N76" s="89"/>
      <c r="O76" s="101"/>
      <c r="P76" s="89"/>
      <c r="Q76" s="89"/>
      <c r="R76" s="89"/>
      <c r="S76" s="89"/>
      <c r="T76" s="89"/>
      <c r="U76" s="89"/>
      <c r="V76" s="89"/>
      <c r="W76" s="89"/>
      <c r="X76" s="89"/>
      <c r="Y76" s="89"/>
      <c r="Z76" s="89"/>
      <c r="AA76" s="89"/>
      <c r="AB76" s="89"/>
      <c r="AC76" s="89"/>
      <c r="AD76" s="89"/>
      <c r="AE76" s="89"/>
      <c r="AF76" s="89"/>
      <c r="AG76" s="89"/>
      <c r="AH76" s="90"/>
      <c r="AI76" s="89"/>
      <c r="AJ76" s="90"/>
      <c r="AK76" s="89"/>
      <c r="AL76" s="195"/>
      <c r="AM76" s="89"/>
      <c r="AN76" s="89"/>
      <c r="AO76" s="101"/>
      <c r="AP76" s="89"/>
      <c r="AQ76" s="89"/>
      <c r="AR76" s="89"/>
      <c r="AS76" s="101"/>
      <c r="AT76" s="89"/>
      <c r="AU76" s="101"/>
      <c r="AV76" s="196"/>
      <c r="AW76" s="89"/>
      <c r="AX76" s="91"/>
    </row>
    <row r="77" spans="1:50" x14ac:dyDescent="0.2">
      <c r="A77" s="88" t="s">
        <v>55</v>
      </c>
      <c r="B77" s="89"/>
      <c r="C77" s="89"/>
      <c r="D77" s="89"/>
      <c r="E77" s="89"/>
      <c r="F77" s="101"/>
      <c r="G77" s="89"/>
      <c r="H77" s="101"/>
      <c r="I77" s="89"/>
      <c r="J77" s="89"/>
      <c r="K77" s="89"/>
      <c r="L77" s="89"/>
      <c r="M77" s="89"/>
      <c r="N77" s="89"/>
      <c r="O77" s="101"/>
      <c r="P77" s="89"/>
      <c r="Q77" s="89"/>
      <c r="R77" s="89"/>
      <c r="S77" s="89"/>
      <c r="T77" s="89"/>
      <c r="U77" s="89"/>
      <c r="V77" s="89"/>
      <c r="W77" s="89"/>
      <c r="X77" s="89"/>
      <c r="Y77" s="89"/>
      <c r="Z77" s="89"/>
      <c r="AA77" s="89"/>
      <c r="AB77" s="89"/>
      <c r="AC77" s="89"/>
      <c r="AD77" s="89"/>
      <c r="AE77" s="89"/>
      <c r="AF77" s="89"/>
      <c r="AG77" s="89"/>
      <c r="AH77" s="90"/>
      <c r="AI77" s="89"/>
      <c r="AJ77" s="90"/>
      <c r="AK77" s="89"/>
      <c r="AL77" s="195"/>
      <c r="AM77" s="89"/>
      <c r="AN77" s="89"/>
      <c r="AO77" s="101"/>
      <c r="AP77" s="89"/>
      <c r="AQ77" s="89"/>
      <c r="AR77" s="89"/>
      <c r="AS77" s="101"/>
      <c r="AT77" s="89"/>
      <c r="AU77" s="101"/>
      <c r="AV77" s="196"/>
      <c r="AW77" s="89"/>
      <c r="AX77" s="91"/>
    </row>
    <row r="78" spans="1:50" x14ac:dyDescent="0.2">
      <c r="A78" s="88" t="s">
        <v>56</v>
      </c>
      <c r="B78" s="89"/>
      <c r="C78" s="89"/>
      <c r="D78" s="89"/>
      <c r="E78" s="89"/>
      <c r="F78" s="101"/>
      <c r="G78" s="89"/>
      <c r="H78" s="101"/>
      <c r="I78" s="89"/>
      <c r="J78" s="89"/>
      <c r="K78" s="89"/>
      <c r="L78" s="89"/>
      <c r="M78" s="89"/>
      <c r="N78" s="89"/>
      <c r="O78" s="101"/>
      <c r="P78" s="89"/>
      <c r="Q78" s="89"/>
      <c r="R78" s="89"/>
      <c r="S78" s="89"/>
      <c r="T78" s="89"/>
      <c r="U78" s="89"/>
      <c r="V78" s="89"/>
      <c r="W78" s="89"/>
      <c r="X78" s="89"/>
      <c r="Y78" s="89"/>
      <c r="Z78" s="89"/>
      <c r="AA78" s="89"/>
      <c r="AB78" s="89"/>
      <c r="AC78" s="89"/>
      <c r="AD78" s="89"/>
      <c r="AE78" s="89"/>
      <c r="AF78" s="89"/>
      <c r="AG78" s="89"/>
      <c r="AH78" s="90"/>
      <c r="AI78" s="89"/>
      <c r="AJ78" s="90"/>
      <c r="AK78" s="89"/>
      <c r="AL78" s="195"/>
      <c r="AM78" s="89"/>
      <c r="AN78" s="89"/>
      <c r="AO78" s="101"/>
      <c r="AP78" s="89"/>
      <c r="AQ78" s="89"/>
      <c r="AR78" s="89"/>
      <c r="AS78" s="101"/>
      <c r="AT78" s="89"/>
      <c r="AU78" s="101"/>
      <c r="AV78" s="196"/>
      <c r="AW78" s="89"/>
      <c r="AX78" s="91"/>
    </row>
    <row r="79" spans="1:50" x14ac:dyDescent="0.2">
      <c r="A79" s="92"/>
      <c r="B79" s="93"/>
      <c r="C79" s="94"/>
      <c r="D79" s="95"/>
      <c r="E79" s="96"/>
      <c r="F79" s="95"/>
      <c r="G79" s="96"/>
      <c r="H79" s="95"/>
      <c r="I79" s="96"/>
      <c r="J79" s="96"/>
      <c r="K79" s="96"/>
      <c r="L79" s="96"/>
      <c r="M79" s="96"/>
      <c r="N79" s="96"/>
      <c r="O79" s="95"/>
      <c r="P79" s="96"/>
      <c r="Q79" s="96"/>
      <c r="R79" s="96"/>
      <c r="S79" s="95"/>
      <c r="T79" s="96"/>
      <c r="U79" s="95"/>
      <c r="V79" s="96"/>
      <c r="W79" s="93"/>
      <c r="X79" s="93"/>
      <c r="Y79" s="93"/>
      <c r="Z79" s="93"/>
      <c r="AA79" s="93"/>
      <c r="AB79" s="93"/>
      <c r="AC79" s="95"/>
      <c r="AD79" s="96"/>
      <c r="AE79" s="96"/>
      <c r="AF79" s="96"/>
      <c r="AG79" s="96"/>
      <c r="AH79" s="97"/>
      <c r="AI79" s="96"/>
      <c r="AJ79" s="97"/>
      <c r="AK79" s="96"/>
      <c r="AL79" s="97"/>
      <c r="AM79" s="96"/>
      <c r="AN79" s="96"/>
      <c r="AO79" s="95"/>
      <c r="AP79" s="96"/>
      <c r="AQ79" s="96"/>
      <c r="AR79" s="96"/>
      <c r="AS79" s="95"/>
      <c r="AT79" s="96"/>
      <c r="AU79" s="95"/>
      <c r="AV79" s="96"/>
      <c r="AW79" s="96"/>
      <c r="AX79" s="98"/>
    </row>
    <row r="80" spans="1:50" x14ac:dyDescent="0.2">
      <c r="C80" s="69"/>
      <c r="D80" s="70"/>
      <c r="E80" s="71"/>
      <c r="F80" s="70"/>
      <c r="G80" s="71"/>
      <c r="H80" s="70"/>
      <c r="I80" s="71"/>
      <c r="J80" s="71"/>
      <c r="K80" s="71"/>
      <c r="L80" s="71"/>
      <c r="M80" s="71"/>
      <c r="N80" s="71"/>
      <c r="O80" s="70"/>
      <c r="P80" s="71"/>
      <c r="Q80" s="71"/>
      <c r="R80" s="71"/>
      <c r="S80" s="204"/>
      <c r="T80" s="205"/>
      <c r="U80" s="204"/>
      <c r="V80" s="205"/>
      <c r="W80" s="69"/>
      <c r="X80" s="69"/>
      <c r="Y80" s="69"/>
      <c r="Z80" s="69"/>
      <c r="AA80" s="69"/>
      <c r="AB80" s="69"/>
      <c r="AC80" s="72"/>
      <c r="AD80" s="71"/>
      <c r="AE80" s="71"/>
      <c r="AF80" s="71"/>
      <c r="AG80" s="71"/>
      <c r="AH80" s="70"/>
      <c r="AI80" s="71"/>
      <c r="AJ80" s="70"/>
      <c r="AK80" s="71"/>
      <c r="AL80" s="72"/>
      <c r="AM80" s="71"/>
      <c r="AN80" s="71"/>
      <c r="AO80" s="70"/>
      <c r="AP80" s="71"/>
      <c r="AQ80" s="71"/>
      <c r="AR80" s="71"/>
      <c r="AS80" s="70"/>
      <c r="AT80" s="71"/>
      <c r="AU80" s="70"/>
      <c r="AV80" s="71"/>
      <c r="AW80" s="71"/>
      <c r="AX80" s="71"/>
    </row>
    <row r="81" spans="1:50" x14ac:dyDescent="0.2">
      <c r="A81" s="4"/>
      <c r="B81" s="4"/>
      <c r="C81" s="206"/>
      <c r="D81" s="207"/>
      <c r="E81" s="208"/>
      <c r="F81" s="207"/>
      <c r="G81" s="208"/>
      <c r="H81" s="207"/>
      <c r="I81" s="208"/>
      <c r="J81" s="208"/>
      <c r="K81" s="208"/>
      <c r="L81" s="208"/>
      <c r="M81" s="208"/>
      <c r="N81" s="208"/>
      <c r="O81" s="207"/>
      <c r="P81" s="209"/>
      <c r="Q81" s="208"/>
      <c r="R81" s="208"/>
      <c r="S81" s="207"/>
      <c r="T81" s="209"/>
      <c r="U81" s="207"/>
      <c r="V81" s="209"/>
      <c r="W81" s="210"/>
      <c r="X81" s="210"/>
      <c r="Y81" s="210"/>
      <c r="Z81" s="210"/>
      <c r="AA81" s="210"/>
      <c r="AB81" s="210"/>
      <c r="AC81" s="207"/>
      <c r="AD81" s="207"/>
      <c r="AE81" s="207"/>
      <c r="AF81" s="207"/>
      <c r="AG81" s="207"/>
      <c r="AH81" s="207"/>
      <c r="AI81" s="211"/>
      <c r="AJ81" s="207"/>
      <c r="AK81" s="211"/>
      <c r="AL81" s="208"/>
      <c r="AM81" s="208"/>
      <c r="AN81" s="207"/>
      <c r="AO81" s="207"/>
      <c r="AP81" s="211"/>
      <c r="AQ81" s="207"/>
      <c r="AR81" s="207"/>
      <c r="AS81" s="207"/>
      <c r="AT81" s="211"/>
      <c r="AU81" s="207"/>
      <c r="AV81" s="209"/>
      <c r="AW81" s="208"/>
      <c r="AX81" s="208"/>
    </row>
    <row r="82" spans="1:50" x14ac:dyDescent="0.2">
      <c r="A82" s="4"/>
      <c r="B82" s="4"/>
      <c r="C82" s="206"/>
      <c r="D82" s="207"/>
      <c r="E82" s="208"/>
      <c r="F82" s="207"/>
      <c r="G82" s="208"/>
      <c r="H82" s="207"/>
      <c r="I82" s="208"/>
      <c r="J82" s="208"/>
      <c r="K82" s="208"/>
      <c r="L82" s="208"/>
      <c r="M82" s="208"/>
      <c r="N82" s="208"/>
      <c r="O82" s="207"/>
      <c r="P82" s="209"/>
      <c r="Q82" s="208"/>
      <c r="R82" s="208"/>
      <c r="S82" s="207"/>
      <c r="T82" s="209"/>
      <c r="U82" s="207"/>
      <c r="V82" s="209"/>
      <c r="W82" s="210"/>
      <c r="X82" s="210"/>
      <c r="Y82" s="210"/>
      <c r="Z82" s="210"/>
      <c r="AA82" s="210"/>
      <c r="AB82" s="210"/>
      <c r="AC82" s="207"/>
      <c r="AD82" s="207"/>
      <c r="AE82" s="207"/>
      <c r="AF82" s="207"/>
      <c r="AG82" s="207"/>
      <c r="AH82" s="207"/>
      <c r="AI82" s="211"/>
      <c r="AJ82" s="207"/>
      <c r="AK82" s="211"/>
      <c r="AL82" s="208"/>
      <c r="AM82" s="208"/>
      <c r="AN82" s="207"/>
      <c r="AO82" s="207"/>
      <c r="AP82" s="211"/>
      <c r="AQ82" s="207"/>
      <c r="AR82" s="207"/>
      <c r="AS82" s="207"/>
      <c r="AT82" s="211"/>
      <c r="AU82" s="207"/>
      <c r="AV82" s="209"/>
      <c r="AW82" s="208"/>
      <c r="AX82" s="208"/>
    </row>
    <row r="83" spans="1:50" x14ac:dyDescent="0.2">
      <c r="A83" s="4"/>
      <c r="B83" s="4"/>
      <c r="C83" s="206"/>
      <c r="D83" s="207"/>
      <c r="E83" s="208"/>
      <c r="F83" s="207"/>
      <c r="G83" s="208"/>
      <c r="H83" s="207"/>
      <c r="I83" s="208"/>
      <c r="J83" s="208"/>
      <c r="K83" s="208"/>
      <c r="L83" s="208"/>
      <c r="M83" s="208"/>
      <c r="N83" s="208"/>
      <c r="O83" s="207"/>
      <c r="P83" s="209"/>
      <c r="Q83" s="208"/>
      <c r="R83" s="208"/>
      <c r="S83" s="207"/>
      <c r="T83" s="209"/>
      <c r="U83" s="207"/>
      <c r="V83" s="209"/>
      <c r="W83" s="210"/>
      <c r="X83" s="210"/>
      <c r="Y83" s="210"/>
      <c r="Z83" s="210"/>
      <c r="AA83" s="210"/>
      <c r="AB83" s="210"/>
      <c r="AC83" s="207"/>
      <c r="AD83" s="207"/>
      <c r="AE83" s="207"/>
      <c r="AF83" s="207"/>
      <c r="AG83" s="207"/>
      <c r="AH83" s="207"/>
      <c r="AI83" s="211"/>
      <c r="AJ83" s="207"/>
      <c r="AK83" s="211"/>
      <c r="AL83" s="208"/>
      <c r="AM83" s="208"/>
      <c r="AN83" s="207"/>
      <c r="AO83" s="207"/>
      <c r="AP83" s="211"/>
      <c r="AQ83" s="207"/>
      <c r="AR83" s="207"/>
      <c r="AS83" s="207"/>
      <c r="AT83" s="211"/>
      <c r="AU83" s="207"/>
      <c r="AV83" s="209"/>
      <c r="AW83" s="208"/>
      <c r="AX83" s="208"/>
    </row>
    <row r="84" spans="1:50" x14ac:dyDescent="0.2">
      <c r="A84" s="4"/>
      <c r="B84" s="4"/>
      <c r="C84" s="206"/>
      <c r="D84" s="207"/>
      <c r="E84" s="208"/>
      <c r="F84" s="207"/>
      <c r="G84" s="208"/>
      <c r="H84" s="207"/>
      <c r="I84" s="208"/>
      <c r="J84" s="208"/>
      <c r="K84" s="208"/>
      <c r="L84" s="208"/>
      <c r="M84" s="208"/>
      <c r="N84" s="208"/>
      <c r="O84" s="207"/>
      <c r="P84" s="209"/>
      <c r="Q84" s="208"/>
      <c r="R84" s="208"/>
      <c r="S84" s="207"/>
      <c r="T84" s="209"/>
      <c r="U84" s="207"/>
      <c r="V84" s="209"/>
      <c r="W84" s="210"/>
      <c r="X84" s="210"/>
      <c r="Y84" s="210"/>
      <c r="Z84" s="210"/>
      <c r="AA84" s="210"/>
      <c r="AB84" s="210"/>
      <c r="AC84" s="207"/>
      <c r="AD84" s="207"/>
      <c r="AE84" s="207"/>
      <c r="AF84" s="207"/>
      <c r="AG84" s="207"/>
      <c r="AH84" s="207"/>
      <c r="AI84" s="211"/>
      <c r="AJ84" s="207"/>
      <c r="AK84" s="211"/>
      <c r="AL84" s="208"/>
      <c r="AM84" s="208"/>
      <c r="AN84" s="207"/>
      <c r="AO84" s="207"/>
      <c r="AP84" s="211"/>
      <c r="AQ84" s="207"/>
      <c r="AR84" s="207"/>
      <c r="AS84" s="207"/>
      <c r="AT84" s="211"/>
      <c r="AU84" s="207"/>
      <c r="AV84" s="209"/>
      <c r="AW84" s="208"/>
      <c r="AX84" s="208"/>
    </row>
  </sheetData>
  <sheetProtection password="F4BB" sheet="1" objects="1" scenarios="1" formatCells="0" formatColumns="0" formatRows="0"/>
  <mergeCells count="9">
    <mergeCell ref="AH4:AK4"/>
    <mergeCell ref="AL4:AN4"/>
    <mergeCell ref="AO4:AR4"/>
    <mergeCell ref="AS4:AX4"/>
    <mergeCell ref="D4:E4"/>
    <mergeCell ref="F4:N4"/>
    <mergeCell ref="O4:R4"/>
    <mergeCell ref="S4:AB4"/>
    <mergeCell ref="AC4:AG4"/>
  </mergeCells>
  <phoneticPr fontId="0" type="noConversion"/>
  <printOptions horizontalCentered="1" gridLines="1"/>
  <pageMargins left="0.25" right="0.25" top="0.21" bottom="0.28000000000000003" header="0.12" footer="0.17"/>
  <pageSetup paperSize="9" scale="55" fitToWidth="2" fitToHeight="6" orientation="landscape" r:id="rId1"/>
  <headerFooter alignWithMargins="0">
    <oddFooter>Page &amp;P of &amp;N</oddFooter>
  </headerFooter>
  <rowBreaks count="1" manualBreakCount="1">
    <brk id="41" max="49" man="1"/>
  </rowBreaks>
  <colBreaks count="3" manualBreakCount="3">
    <brk id="18" max="79" man="1"/>
    <brk id="28" max="79" man="1"/>
    <brk id="37" max="7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pane ySplit="3" topLeftCell="A4" activePane="bottomLeft" state="frozen"/>
      <selection pane="bottomLeft" activeCell="A4" sqref="A4"/>
    </sheetView>
  </sheetViews>
  <sheetFormatPr defaultColWidth="11.42578125" defaultRowHeight="15" x14ac:dyDescent="0.25"/>
  <cols>
    <col min="1" max="1" width="22.140625" style="140" bestFit="1" customWidth="1"/>
    <col min="2" max="2" width="5.5703125" style="164" bestFit="1" customWidth="1"/>
    <col min="3" max="3" width="8.42578125" style="165" bestFit="1" customWidth="1"/>
    <col min="4" max="4" width="9.7109375" style="165" bestFit="1" customWidth="1"/>
    <col min="5" max="5" width="9.42578125" style="165" bestFit="1" customWidth="1"/>
    <col min="6" max="7" width="7" style="165" bestFit="1" customWidth="1"/>
    <col min="8" max="8" width="8.28515625" style="165" bestFit="1" customWidth="1"/>
    <col min="9" max="9" width="7.7109375" style="165" bestFit="1" customWidth="1"/>
    <col min="10" max="10" width="9.5703125" style="148" customWidth="1"/>
    <col min="11" max="12" width="11.28515625" style="166" bestFit="1" customWidth="1"/>
    <col min="13" max="13" width="11.7109375" style="167" bestFit="1" customWidth="1"/>
    <col min="14" max="14" width="9.7109375" style="168" bestFit="1" customWidth="1"/>
    <col min="15" max="16" width="8.28515625" style="168" bestFit="1" customWidth="1"/>
    <col min="17" max="18" width="10.5703125" style="168" bestFit="1" customWidth="1"/>
    <col min="19" max="16384" width="11.42578125" style="148"/>
  </cols>
  <sheetData>
    <row r="1" spans="1:18" s="140" customFormat="1" ht="45" x14ac:dyDescent="0.25">
      <c r="A1" s="133"/>
      <c r="B1" s="134"/>
      <c r="C1" s="135" t="s">
        <v>126</v>
      </c>
      <c r="D1" s="134">
        <v>3604</v>
      </c>
      <c r="E1" s="134">
        <v>4076</v>
      </c>
      <c r="F1" s="134">
        <v>3620</v>
      </c>
      <c r="G1" s="135" t="s">
        <v>127</v>
      </c>
      <c r="H1" s="134">
        <v>4561</v>
      </c>
      <c r="I1" s="134" t="s">
        <v>128</v>
      </c>
      <c r="J1" s="136" t="s">
        <v>129</v>
      </c>
      <c r="K1" s="137" t="s">
        <v>130</v>
      </c>
      <c r="L1" s="137" t="s">
        <v>131</v>
      </c>
      <c r="M1" s="138" t="s">
        <v>132</v>
      </c>
      <c r="N1" s="139" t="s">
        <v>133</v>
      </c>
      <c r="O1" s="139" t="s">
        <v>134</v>
      </c>
      <c r="P1" s="139" t="s">
        <v>135</v>
      </c>
      <c r="Q1" s="139" t="s">
        <v>136</v>
      </c>
      <c r="R1" s="139" t="s">
        <v>137</v>
      </c>
    </row>
    <row r="2" spans="1:18" s="140" customFormat="1" x14ac:dyDescent="0.25">
      <c r="A2" s="133"/>
      <c r="B2" s="134"/>
      <c r="C2" s="135">
        <v>14</v>
      </c>
      <c r="D2" s="134">
        <v>77</v>
      </c>
      <c r="E2" s="134">
        <v>19.100000000000001</v>
      </c>
      <c r="F2" s="134">
        <v>50</v>
      </c>
      <c r="G2" s="135">
        <v>7.5</v>
      </c>
      <c r="H2" s="134">
        <v>8.9</v>
      </c>
      <c r="I2" s="134"/>
      <c r="J2" s="133"/>
      <c r="K2" s="137"/>
      <c r="L2" s="137"/>
      <c r="M2" s="138"/>
      <c r="N2" s="139"/>
      <c r="O2" s="139"/>
      <c r="P2" s="139"/>
      <c r="Q2" s="139"/>
      <c r="R2" s="139"/>
    </row>
    <row r="3" spans="1:18" s="140" customFormat="1" x14ac:dyDescent="0.25">
      <c r="A3" s="133"/>
      <c r="B3" s="134"/>
      <c r="C3" s="135" t="s">
        <v>138</v>
      </c>
      <c r="D3" s="134" t="s">
        <v>139</v>
      </c>
      <c r="E3" s="134" t="s">
        <v>140</v>
      </c>
      <c r="F3" s="134" t="s">
        <v>141</v>
      </c>
      <c r="G3" s="135"/>
      <c r="H3" s="134" t="s">
        <v>142</v>
      </c>
      <c r="I3" s="134"/>
      <c r="J3" s="133"/>
      <c r="K3" s="137"/>
      <c r="L3" s="137"/>
      <c r="M3" s="138"/>
      <c r="N3" s="139"/>
      <c r="O3" s="139"/>
      <c r="P3" s="139"/>
      <c r="Q3" s="139"/>
      <c r="R3" s="139"/>
    </row>
    <row r="4" spans="1:18" x14ac:dyDescent="0.25">
      <c r="A4" s="141" t="s">
        <v>143</v>
      </c>
      <c r="B4" s="142">
        <v>2016</v>
      </c>
      <c r="C4" s="143">
        <v>11.907999999999999</v>
      </c>
      <c r="D4" s="143">
        <v>16.869</v>
      </c>
      <c r="E4" s="143">
        <v>13.766</v>
      </c>
      <c r="F4" s="143">
        <v>11.351000000000001</v>
      </c>
      <c r="G4" s="143">
        <v>19.234999999999999</v>
      </c>
      <c r="H4" s="143">
        <v>15.875</v>
      </c>
      <c r="I4" s="143"/>
      <c r="J4" s="144"/>
      <c r="K4" s="145"/>
      <c r="L4" s="145"/>
      <c r="M4" s="146"/>
      <c r="N4" s="147"/>
      <c r="O4" s="147"/>
      <c r="P4" s="147"/>
      <c r="Q4" s="147"/>
      <c r="R4" s="147"/>
    </row>
    <row r="5" spans="1:18" x14ac:dyDescent="0.25">
      <c r="A5" s="149" t="s">
        <v>143</v>
      </c>
      <c r="B5" s="150">
        <v>2017</v>
      </c>
      <c r="C5" s="151">
        <v>12.563000000000001</v>
      </c>
      <c r="D5" s="151">
        <v>17.797000000000001</v>
      </c>
      <c r="E5" s="151">
        <v>14.523</v>
      </c>
      <c r="F5" s="151">
        <v>11.975</v>
      </c>
      <c r="G5" s="151">
        <f>G4*1.05</f>
        <v>20.196750000000002</v>
      </c>
      <c r="H5" s="151">
        <v>16.748000000000001</v>
      </c>
      <c r="I5" s="151"/>
      <c r="J5" s="152"/>
      <c r="K5" s="153"/>
      <c r="L5" s="153"/>
      <c r="M5" s="154"/>
      <c r="N5" s="155"/>
      <c r="O5" s="155"/>
      <c r="P5" s="155"/>
      <c r="Q5" s="155"/>
      <c r="R5" s="155"/>
    </row>
    <row r="6" spans="1:18" x14ac:dyDescent="0.25">
      <c r="A6" s="141" t="s">
        <v>86</v>
      </c>
      <c r="B6" s="142">
        <v>2016</v>
      </c>
      <c r="C6" s="143"/>
      <c r="D6" s="143"/>
      <c r="E6" s="143"/>
      <c r="F6" s="143"/>
      <c r="G6" s="143"/>
      <c r="H6" s="143"/>
      <c r="I6" s="143"/>
      <c r="J6" s="144"/>
      <c r="K6" s="145"/>
      <c r="L6" s="145"/>
      <c r="M6" s="146"/>
      <c r="N6" s="147"/>
      <c r="O6" s="147"/>
      <c r="P6" s="147"/>
      <c r="Q6" s="147"/>
      <c r="R6" s="147"/>
    </row>
    <row r="7" spans="1:18" x14ac:dyDescent="0.25">
      <c r="A7" s="149" t="s">
        <v>86</v>
      </c>
      <c r="B7" s="150">
        <v>2017</v>
      </c>
      <c r="C7" s="151">
        <v>12.33</v>
      </c>
      <c r="D7" s="151">
        <v>17.53</v>
      </c>
      <c r="E7" s="151">
        <v>14.2</v>
      </c>
      <c r="F7" s="151">
        <v>11.8</v>
      </c>
      <c r="G7" s="151"/>
      <c r="H7" s="151">
        <v>16.52</v>
      </c>
      <c r="I7" s="151"/>
      <c r="J7" s="152"/>
      <c r="K7" s="153"/>
      <c r="L7" s="153"/>
      <c r="M7" s="154"/>
      <c r="N7" s="155"/>
      <c r="O7" s="155"/>
      <c r="P7" s="155"/>
      <c r="Q7" s="155"/>
      <c r="R7" s="155"/>
    </row>
    <row r="8" spans="1:18" x14ac:dyDescent="0.25">
      <c r="A8" s="141" t="s">
        <v>87</v>
      </c>
      <c r="B8" s="142">
        <v>2016</v>
      </c>
      <c r="C8" s="143">
        <v>11.563000000000001</v>
      </c>
      <c r="D8" s="143">
        <v>16.38</v>
      </c>
      <c r="E8" s="143">
        <v>12.993</v>
      </c>
      <c r="F8" s="143">
        <v>11.023</v>
      </c>
      <c r="G8" s="143">
        <v>18.678999999999998</v>
      </c>
      <c r="H8" s="143"/>
      <c r="I8" s="143"/>
      <c r="J8" s="144"/>
      <c r="K8" s="145"/>
      <c r="L8" s="145"/>
      <c r="M8" s="146"/>
      <c r="N8" s="147"/>
      <c r="O8" s="147"/>
      <c r="P8" s="147"/>
      <c r="Q8" s="147"/>
      <c r="R8" s="147"/>
    </row>
    <row r="9" spans="1:18" x14ac:dyDescent="0.25">
      <c r="A9" s="149" t="s">
        <v>87</v>
      </c>
      <c r="B9" s="150">
        <v>2017</v>
      </c>
      <c r="C9" s="151">
        <v>12.199</v>
      </c>
      <c r="D9" s="151">
        <v>17.280999999999999</v>
      </c>
      <c r="E9" s="151">
        <v>13.708</v>
      </c>
      <c r="F9" s="151">
        <v>11.629</v>
      </c>
      <c r="G9" s="151">
        <f>G8*1.055</f>
        <v>19.706344999999999</v>
      </c>
      <c r="H9" s="151">
        <v>15.808</v>
      </c>
      <c r="I9" s="151"/>
      <c r="J9" s="152"/>
      <c r="K9" s="153"/>
      <c r="L9" s="153"/>
      <c r="M9" s="154"/>
      <c r="N9" s="155"/>
      <c r="O9" s="155"/>
      <c r="P9" s="155"/>
      <c r="Q9" s="155"/>
      <c r="R9" s="155"/>
    </row>
    <row r="10" spans="1:18" x14ac:dyDescent="0.25">
      <c r="A10" s="141" t="s">
        <v>144</v>
      </c>
      <c r="B10" s="142">
        <v>2016</v>
      </c>
      <c r="C10" s="143"/>
      <c r="D10" s="143"/>
      <c r="E10" s="143"/>
      <c r="F10" s="143"/>
      <c r="G10" s="143"/>
      <c r="H10" s="143"/>
      <c r="I10" s="143"/>
      <c r="J10" s="144"/>
      <c r="K10" s="145"/>
      <c r="L10" s="145"/>
      <c r="M10" s="146"/>
      <c r="N10" s="147"/>
      <c r="O10" s="147"/>
      <c r="P10" s="147"/>
      <c r="Q10" s="147"/>
      <c r="R10" s="147"/>
    </row>
    <row r="11" spans="1:18" x14ac:dyDescent="0.25">
      <c r="A11" s="149" t="s">
        <v>144</v>
      </c>
      <c r="B11" s="150">
        <v>2017</v>
      </c>
      <c r="C11" s="151">
        <v>12.603999999999999</v>
      </c>
      <c r="D11" s="151">
        <v>17.527000000000001</v>
      </c>
      <c r="E11" s="151">
        <v>13.903</v>
      </c>
      <c r="F11" s="151">
        <v>11.795</v>
      </c>
      <c r="G11" s="151">
        <f>G9</f>
        <v>19.706344999999999</v>
      </c>
      <c r="H11" s="151">
        <v>16.033000000000001</v>
      </c>
      <c r="I11" s="151"/>
      <c r="J11" s="152"/>
      <c r="K11" s="153"/>
      <c r="L11" s="153"/>
      <c r="M11" s="154"/>
      <c r="N11" s="155"/>
      <c r="O11" s="155"/>
      <c r="P11" s="155"/>
      <c r="Q11" s="155"/>
      <c r="R11" s="155"/>
    </row>
    <row r="12" spans="1:18" x14ac:dyDescent="0.25">
      <c r="A12" s="141" t="s">
        <v>88</v>
      </c>
      <c r="B12" s="142">
        <v>2016</v>
      </c>
      <c r="C12" s="143">
        <v>11.71</v>
      </c>
      <c r="D12" s="143">
        <v>16.59</v>
      </c>
      <c r="E12" s="143">
        <v>13.44</v>
      </c>
      <c r="F12" s="143">
        <v>11.18</v>
      </c>
      <c r="G12" s="143">
        <v>18.259</v>
      </c>
      <c r="H12" s="143"/>
      <c r="I12" s="143"/>
      <c r="J12" s="144"/>
      <c r="K12" s="145"/>
      <c r="L12" s="145"/>
      <c r="M12" s="146"/>
      <c r="N12" s="147"/>
      <c r="O12" s="147"/>
      <c r="P12" s="147"/>
      <c r="Q12" s="147"/>
      <c r="R12" s="147"/>
    </row>
    <row r="13" spans="1:18" x14ac:dyDescent="0.25">
      <c r="A13" s="149" t="s">
        <v>88</v>
      </c>
      <c r="B13" s="150">
        <v>2017</v>
      </c>
      <c r="C13" s="151">
        <v>12.34</v>
      </c>
      <c r="D13" s="151">
        <v>17.48</v>
      </c>
      <c r="E13" s="151">
        <v>14.16</v>
      </c>
      <c r="F13" s="151">
        <v>11.78</v>
      </c>
      <c r="G13" s="151"/>
      <c r="H13" s="151">
        <v>16.489999999999998</v>
      </c>
      <c r="I13" s="151"/>
      <c r="J13" s="152"/>
      <c r="K13" s="153"/>
      <c r="L13" s="153"/>
      <c r="M13" s="154"/>
      <c r="N13" s="155"/>
      <c r="O13" s="155"/>
      <c r="P13" s="155"/>
      <c r="Q13" s="155"/>
      <c r="R13" s="155"/>
    </row>
    <row r="14" spans="1:18" x14ac:dyDescent="0.25">
      <c r="A14" s="141" t="s">
        <v>145</v>
      </c>
      <c r="B14" s="142">
        <v>2016</v>
      </c>
      <c r="C14" s="143"/>
      <c r="D14" s="143"/>
      <c r="E14" s="143"/>
      <c r="F14" s="143"/>
      <c r="G14" s="143"/>
      <c r="H14" s="143"/>
      <c r="I14" s="143"/>
      <c r="J14" s="144"/>
      <c r="K14" s="145"/>
      <c r="L14" s="145"/>
      <c r="M14" s="146"/>
      <c r="N14" s="147"/>
      <c r="O14" s="147"/>
      <c r="P14" s="147"/>
      <c r="Q14" s="147"/>
      <c r="R14" s="147"/>
    </row>
    <row r="15" spans="1:18" x14ac:dyDescent="0.25">
      <c r="A15" s="141" t="s">
        <v>146</v>
      </c>
      <c r="B15" s="142">
        <v>2016</v>
      </c>
      <c r="C15" s="143"/>
      <c r="D15" s="143"/>
      <c r="E15" s="143"/>
      <c r="F15" s="143"/>
      <c r="G15" s="143"/>
      <c r="H15" s="143"/>
      <c r="I15" s="143"/>
      <c r="J15" s="144"/>
      <c r="K15" s="145"/>
      <c r="L15" s="145"/>
      <c r="M15" s="146"/>
      <c r="N15" s="147"/>
      <c r="O15" s="147"/>
      <c r="P15" s="147"/>
      <c r="Q15" s="147"/>
      <c r="R15" s="147"/>
    </row>
    <row r="16" spans="1:18" x14ac:dyDescent="0.25">
      <c r="A16" s="141" t="s">
        <v>147</v>
      </c>
      <c r="B16" s="142">
        <v>2016</v>
      </c>
      <c r="C16" s="143"/>
      <c r="D16" s="143"/>
      <c r="E16" s="143"/>
      <c r="F16" s="143"/>
      <c r="G16" s="143"/>
      <c r="H16" s="143"/>
      <c r="I16" s="143"/>
      <c r="J16" s="144"/>
      <c r="K16" s="145">
        <v>13.814</v>
      </c>
      <c r="L16" s="145">
        <v>14.59</v>
      </c>
      <c r="M16" s="146"/>
      <c r="N16" s="147"/>
      <c r="O16" s="147"/>
      <c r="P16" s="147"/>
      <c r="Q16" s="147"/>
      <c r="R16" s="147"/>
    </row>
    <row r="17" spans="1:18" ht="105" x14ac:dyDescent="0.25">
      <c r="A17" s="156" t="s">
        <v>148</v>
      </c>
      <c r="B17" s="142">
        <v>2016</v>
      </c>
      <c r="C17" s="143"/>
      <c r="D17" s="143"/>
      <c r="E17" s="143"/>
      <c r="F17" s="143"/>
      <c r="G17" s="143"/>
      <c r="H17" s="143"/>
      <c r="I17" s="143"/>
      <c r="J17" s="144"/>
      <c r="K17" s="145"/>
      <c r="L17" s="145"/>
      <c r="M17" s="146"/>
      <c r="N17" s="147"/>
      <c r="O17" s="147"/>
      <c r="P17" s="147"/>
      <c r="Q17" s="147"/>
      <c r="R17" s="147"/>
    </row>
    <row r="18" spans="1:18" x14ac:dyDescent="0.25">
      <c r="A18" s="141" t="s">
        <v>149</v>
      </c>
      <c r="B18" s="142">
        <v>2016</v>
      </c>
      <c r="C18" s="143"/>
      <c r="D18" s="143"/>
      <c r="E18" s="143"/>
      <c r="F18" s="143"/>
      <c r="G18" s="143"/>
      <c r="H18" s="143"/>
      <c r="I18" s="143"/>
      <c r="J18" s="144"/>
      <c r="K18" s="145"/>
      <c r="L18" s="145"/>
      <c r="M18" s="146"/>
      <c r="N18" s="147"/>
      <c r="O18" s="147"/>
      <c r="P18" s="147"/>
      <c r="Q18" s="147"/>
      <c r="R18" s="147"/>
    </row>
    <row r="19" spans="1:18" x14ac:dyDescent="0.25">
      <c r="A19" s="141" t="s">
        <v>150</v>
      </c>
      <c r="B19" s="142">
        <v>2016</v>
      </c>
      <c r="C19" s="143"/>
      <c r="D19" s="143"/>
      <c r="E19" s="143"/>
      <c r="F19" s="143"/>
      <c r="G19" s="143"/>
      <c r="H19" s="143"/>
      <c r="I19" s="143"/>
      <c r="J19" s="144"/>
      <c r="K19" s="145"/>
      <c r="L19" s="145"/>
      <c r="M19" s="146"/>
      <c r="N19" s="147"/>
      <c r="O19" s="147"/>
      <c r="P19" s="147"/>
      <c r="Q19" s="147"/>
      <c r="R19" s="147"/>
    </row>
    <row r="20" spans="1:18" x14ac:dyDescent="0.25">
      <c r="A20" s="141" t="s">
        <v>151</v>
      </c>
      <c r="B20" s="142">
        <v>2016</v>
      </c>
      <c r="C20" s="143"/>
      <c r="D20" s="143"/>
      <c r="E20" s="143"/>
      <c r="F20" s="143"/>
      <c r="G20" s="143"/>
      <c r="H20" s="143"/>
      <c r="I20" s="143"/>
      <c r="J20" s="144"/>
      <c r="K20" s="145">
        <v>19.82</v>
      </c>
      <c r="L20" s="145">
        <v>20.93</v>
      </c>
      <c r="M20" s="146"/>
      <c r="N20" s="147"/>
      <c r="O20" s="147"/>
      <c r="P20" s="147"/>
      <c r="Q20" s="147"/>
      <c r="R20" s="147"/>
    </row>
    <row r="21" spans="1:18" ht="105" x14ac:dyDescent="0.25">
      <c r="A21" s="156" t="s">
        <v>152</v>
      </c>
      <c r="B21" s="142">
        <v>2016</v>
      </c>
      <c r="C21" s="143"/>
      <c r="D21" s="143"/>
      <c r="E21" s="143"/>
      <c r="F21" s="143"/>
      <c r="G21" s="143"/>
      <c r="H21" s="143"/>
      <c r="I21" s="143"/>
      <c r="J21" s="144"/>
      <c r="K21" s="145"/>
      <c r="L21" s="145"/>
      <c r="M21" s="146"/>
      <c r="N21" s="147"/>
      <c r="O21" s="147"/>
      <c r="P21" s="147"/>
      <c r="Q21" s="147"/>
      <c r="R21" s="147"/>
    </row>
    <row r="22" spans="1:18" x14ac:dyDescent="0.25">
      <c r="A22" s="149" t="s">
        <v>145</v>
      </c>
      <c r="B22" s="150">
        <v>2017</v>
      </c>
      <c r="C22" s="151">
        <v>11.86</v>
      </c>
      <c r="D22" s="151">
        <v>16.815000000000001</v>
      </c>
      <c r="E22" s="151">
        <v>13.71</v>
      </c>
      <c r="F22" s="151">
        <v>11.311999999999999</v>
      </c>
      <c r="G22" s="151">
        <v>19.187000000000001</v>
      </c>
      <c r="H22" s="151">
        <v>15.831</v>
      </c>
      <c r="I22" s="151"/>
      <c r="J22" s="152"/>
      <c r="K22" s="153"/>
      <c r="L22" s="153"/>
      <c r="M22" s="154"/>
      <c r="N22" s="155"/>
      <c r="O22" s="155"/>
      <c r="P22" s="155"/>
      <c r="Q22" s="155"/>
      <c r="R22" s="155"/>
    </row>
    <row r="23" spans="1:18" x14ac:dyDescent="0.25">
      <c r="A23" s="149" t="s">
        <v>146</v>
      </c>
      <c r="B23" s="150">
        <v>2017</v>
      </c>
      <c r="C23" s="151">
        <v>12.193</v>
      </c>
      <c r="D23" s="151">
        <v>17.286999999999999</v>
      </c>
      <c r="E23" s="151">
        <v>14.099</v>
      </c>
      <c r="F23" s="151">
        <v>11.632</v>
      </c>
      <c r="G23" s="151">
        <v>19.707000000000001</v>
      </c>
      <c r="H23" s="151">
        <v>16.268999999999998</v>
      </c>
      <c r="I23" s="151"/>
      <c r="J23" s="152"/>
      <c r="K23" s="153"/>
      <c r="L23" s="153"/>
      <c r="M23" s="154"/>
      <c r="N23" s="155"/>
      <c r="O23" s="155"/>
      <c r="P23" s="155"/>
      <c r="Q23" s="155"/>
      <c r="R23" s="155"/>
    </row>
    <row r="24" spans="1:18" x14ac:dyDescent="0.25">
      <c r="A24" s="149" t="s">
        <v>147</v>
      </c>
      <c r="B24" s="150">
        <v>2017</v>
      </c>
      <c r="C24" s="151">
        <v>12.193</v>
      </c>
      <c r="D24" s="151">
        <v>17.286999999999999</v>
      </c>
      <c r="E24" s="151">
        <v>14.099</v>
      </c>
      <c r="F24" s="151">
        <v>11.632</v>
      </c>
      <c r="G24" s="151">
        <v>19.707000000000001</v>
      </c>
      <c r="H24" s="151">
        <v>16.268999999999998</v>
      </c>
      <c r="I24" s="151"/>
      <c r="J24" s="152"/>
      <c r="K24" s="153"/>
      <c r="L24" s="153"/>
      <c r="M24" s="154"/>
      <c r="N24" s="155"/>
      <c r="O24" s="155"/>
      <c r="P24" s="155"/>
      <c r="Q24" s="155"/>
      <c r="R24" s="155"/>
    </row>
    <row r="25" spans="1:18" ht="105" x14ac:dyDescent="0.25">
      <c r="A25" s="157" t="s">
        <v>148</v>
      </c>
      <c r="B25" s="150">
        <v>2017</v>
      </c>
      <c r="C25" s="151">
        <v>12.193</v>
      </c>
      <c r="D25" s="151">
        <v>17.286999999999999</v>
      </c>
      <c r="E25" s="151">
        <v>14.099</v>
      </c>
      <c r="F25" s="151">
        <v>11.632</v>
      </c>
      <c r="G25" s="151">
        <v>19.707000000000001</v>
      </c>
      <c r="H25" s="151">
        <v>16.268999999999998</v>
      </c>
      <c r="I25" s="151"/>
      <c r="J25" s="152"/>
      <c r="K25" s="153"/>
      <c r="L25" s="153"/>
      <c r="M25" s="154"/>
      <c r="N25" s="155"/>
      <c r="O25" s="155"/>
      <c r="P25" s="155"/>
      <c r="Q25" s="155"/>
      <c r="R25" s="155"/>
    </row>
    <row r="26" spans="1:18" x14ac:dyDescent="0.25">
      <c r="A26" s="149" t="s">
        <v>149</v>
      </c>
      <c r="B26" s="150">
        <v>2017</v>
      </c>
      <c r="C26" s="151">
        <v>12.62</v>
      </c>
      <c r="D26" s="151">
        <v>17.902999999999999</v>
      </c>
      <c r="E26" s="151">
        <v>14.619</v>
      </c>
      <c r="F26" s="151">
        <v>12.05</v>
      </c>
      <c r="G26" s="151">
        <v>20.413</v>
      </c>
      <c r="H26" s="151">
        <v>16.87</v>
      </c>
      <c r="I26" s="151"/>
      <c r="J26" s="152"/>
      <c r="K26" s="153"/>
      <c r="L26" s="153"/>
      <c r="M26" s="154"/>
      <c r="N26" s="155"/>
      <c r="O26" s="155"/>
      <c r="P26" s="155"/>
      <c r="Q26" s="155"/>
      <c r="R26" s="155"/>
    </row>
    <row r="27" spans="1:18" x14ac:dyDescent="0.25">
      <c r="A27" s="149" t="s">
        <v>150</v>
      </c>
      <c r="B27" s="150">
        <v>2017</v>
      </c>
      <c r="C27" s="151">
        <v>16.2</v>
      </c>
      <c r="D27" s="151">
        <v>22.948</v>
      </c>
      <c r="E27" s="151">
        <v>18.728000000000002</v>
      </c>
      <c r="F27" s="151">
        <v>15.44</v>
      </c>
      <c r="G27" s="151">
        <v>26.187000000000001</v>
      </c>
      <c r="H27" s="151">
        <v>21.6</v>
      </c>
      <c r="I27" s="151"/>
      <c r="J27" s="152"/>
      <c r="K27" s="153"/>
      <c r="L27" s="153"/>
      <c r="M27" s="154"/>
      <c r="N27" s="155"/>
      <c r="O27" s="155"/>
      <c r="P27" s="155"/>
      <c r="Q27" s="155"/>
      <c r="R27" s="155"/>
    </row>
    <row r="28" spans="1:18" x14ac:dyDescent="0.25">
      <c r="A28" s="149" t="s">
        <v>151</v>
      </c>
      <c r="B28" s="150">
        <v>2017</v>
      </c>
      <c r="C28" s="151">
        <v>16.2</v>
      </c>
      <c r="D28" s="151">
        <v>22.948</v>
      </c>
      <c r="E28" s="151">
        <v>18.728000000000002</v>
      </c>
      <c r="F28" s="151">
        <v>15.44</v>
      </c>
      <c r="G28" s="151">
        <v>26.187000000000001</v>
      </c>
      <c r="H28" s="151">
        <v>21.6</v>
      </c>
      <c r="I28" s="151"/>
      <c r="J28" s="152"/>
      <c r="K28" s="153"/>
      <c r="L28" s="153"/>
      <c r="M28" s="154"/>
      <c r="N28" s="155"/>
      <c r="O28" s="155"/>
      <c r="P28" s="155"/>
      <c r="Q28" s="155"/>
      <c r="R28" s="155"/>
    </row>
    <row r="29" spans="1:18" ht="105" x14ac:dyDescent="0.25">
      <c r="A29" s="157" t="s">
        <v>152</v>
      </c>
      <c r="B29" s="150">
        <v>2017</v>
      </c>
      <c r="C29" s="151">
        <v>16.2</v>
      </c>
      <c r="D29" s="151">
        <v>22.948</v>
      </c>
      <c r="E29" s="151">
        <v>14.4</v>
      </c>
      <c r="F29" s="151">
        <v>15.44</v>
      </c>
      <c r="G29" s="151">
        <v>26.187000000000001</v>
      </c>
      <c r="H29" s="151">
        <v>16.600000000000001</v>
      </c>
      <c r="I29" s="151"/>
      <c r="J29" s="152"/>
      <c r="K29" s="153"/>
      <c r="L29" s="153"/>
      <c r="M29" s="154"/>
      <c r="N29" s="155"/>
      <c r="O29" s="155"/>
      <c r="P29" s="155"/>
      <c r="Q29" s="155"/>
      <c r="R29" s="155"/>
    </row>
    <row r="30" spans="1:18" x14ac:dyDescent="0.25">
      <c r="A30" s="141" t="s">
        <v>89</v>
      </c>
      <c r="B30" s="142">
        <v>2016</v>
      </c>
      <c r="C30" s="143">
        <v>11.869</v>
      </c>
      <c r="D30" s="143">
        <v>16.815000000000001</v>
      </c>
      <c r="E30" s="143">
        <v>13.712</v>
      </c>
      <c r="F30" s="143">
        <v>11.311999999999999</v>
      </c>
      <c r="G30" s="143"/>
      <c r="H30" s="143"/>
      <c r="I30" s="143"/>
      <c r="J30" s="144"/>
      <c r="K30" s="145"/>
      <c r="L30" s="145"/>
      <c r="M30" s="146"/>
      <c r="N30" s="147"/>
      <c r="O30" s="147"/>
      <c r="P30" s="147"/>
      <c r="Q30" s="147"/>
      <c r="R30" s="147"/>
    </row>
    <row r="31" spans="1:18" x14ac:dyDescent="0.25">
      <c r="A31" s="149" t="s">
        <v>89</v>
      </c>
      <c r="B31" s="150">
        <v>2017</v>
      </c>
      <c r="C31" s="151">
        <v>12.46</v>
      </c>
      <c r="D31" s="151">
        <v>17.652000000000001</v>
      </c>
      <c r="E31" s="151">
        <v>14.403</v>
      </c>
      <c r="F31" s="151">
        <v>11.877000000000001</v>
      </c>
      <c r="G31" s="151">
        <v>20.146999999999998</v>
      </c>
      <c r="H31" s="151">
        <v>16.62</v>
      </c>
      <c r="I31" s="151"/>
      <c r="J31" s="152"/>
      <c r="K31" s="153"/>
      <c r="L31" s="153"/>
      <c r="M31" s="154"/>
      <c r="N31" s="155"/>
      <c r="O31" s="155"/>
      <c r="P31" s="155"/>
      <c r="Q31" s="155"/>
      <c r="R31" s="155"/>
    </row>
    <row r="32" spans="1:18" x14ac:dyDescent="0.25">
      <c r="A32" s="141" t="s">
        <v>90</v>
      </c>
      <c r="B32" s="142">
        <v>2016</v>
      </c>
      <c r="C32" s="143"/>
      <c r="D32" s="143"/>
      <c r="E32" s="143"/>
      <c r="F32" s="143"/>
      <c r="G32" s="143"/>
      <c r="H32" s="143"/>
      <c r="I32" s="143"/>
      <c r="J32" s="144"/>
      <c r="K32" s="145"/>
      <c r="L32" s="145"/>
      <c r="M32" s="146"/>
      <c r="N32" s="147"/>
      <c r="O32" s="147"/>
      <c r="P32" s="147"/>
      <c r="Q32" s="147"/>
      <c r="R32" s="147"/>
    </row>
    <row r="33" spans="1:18" x14ac:dyDescent="0.25">
      <c r="A33" s="149" t="s">
        <v>90</v>
      </c>
      <c r="B33" s="150">
        <v>2017</v>
      </c>
      <c r="C33" s="151">
        <v>12.824999999999999</v>
      </c>
      <c r="D33" s="151">
        <v>18.167000000000002</v>
      </c>
      <c r="E33" s="151">
        <v>14.826000000000001</v>
      </c>
      <c r="F33" s="151">
        <v>12.225</v>
      </c>
      <c r="G33" s="151"/>
      <c r="H33" s="151">
        <v>17.099</v>
      </c>
      <c r="I33" s="151">
        <v>20.709</v>
      </c>
      <c r="J33" s="152">
        <v>23.216000000000001</v>
      </c>
      <c r="K33" s="153"/>
      <c r="L33" s="153"/>
      <c r="M33" s="154"/>
      <c r="N33" s="155"/>
      <c r="O33" s="155"/>
      <c r="P33" s="155"/>
      <c r="Q33" s="155"/>
      <c r="R33" s="155"/>
    </row>
    <row r="34" spans="1:18" x14ac:dyDescent="0.25">
      <c r="A34" s="141" t="s">
        <v>153</v>
      </c>
      <c r="B34" s="142">
        <v>2016</v>
      </c>
      <c r="C34" s="143"/>
      <c r="D34" s="143"/>
      <c r="E34" s="143"/>
      <c r="F34" s="143"/>
      <c r="G34" s="143"/>
      <c r="H34" s="143"/>
      <c r="I34" s="143"/>
      <c r="J34" s="144"/>
      <c r="K34" s="145"/>
      <c r="L34" s="145"/>
      <c r="M34" s="146"/>
      <c r="N34" s="147"/>
      <c r="O34" s="147"/>
      <c r="P34" s="147"/>
      <c r="Q34" s="147"/>
      <c r="R34" s="147"/>
    </row>
    <row r="35" spans="1:18" x14ac:dyDescent="0.25">
      <c r="A35" s="149" t="s">
        <v>153</v>
      </c>
      <c r="B35" s="150">
        <v>2017</v>
      </c>
      <c r="C35" s="151">
        <v>12.92</v>
      </c>
      <c r="D35" s="151">
        <v>18.36</v>
      </c>
      <c r="E35" s="151">
        <v>14.88</v>
      </c>
      <c r="F35" s="151">
        <v>12.37</v>
      </c>
      <c r="G35" s="151"/>
      <c r="H35" s="151">
        <v>17.309999999999999</v>
      </c>
      <c r="I35" s="151"/>
      <c r="J35" s="152"/>
      <c r="K35" s="153"/>
      <c r="L35" s="153"/>
      <c r="M35" s="154"/>
      <c r="N35" s="155"/>
      <c r="O35" s="155"/>
      <c r="P35" s="155"/>
      <c r="Q35" s="155"/>
      <c r="R35" s="155"/>
    </row>
    <row r="36" spans="1:18" x14ac:dyDescent="0.25">
      <c r="A36" s="141" t="s">
        <v>154</v>
      </c>
      <c r="B36" s="142">
        <v>2016</v>
      </c>
      <c r="C36" s="143"/>
      <c r="D36" s="143"/>
      <c r="E36" s="143"/>
      <c r="F36" s="143"/>
      <c r="G36" s="143"/>
      <c r="H36" s="143"/>
      <c r="I36" s="143"/>
      <c r="J36" s="144"/>
      <c r="K36" s="145"/>
      <c r="L36" s="145"/>
      <c r="M36" s="146"/>
      <c r="N36" s="147"/>
      <c r="O36" s="147"/>
      <c r="P36" s="147"/>
      <c r="Q36" s="147"/>
      <c r="R36" s="147"/>
    </row>
    <row r="37" spans="1:18" x14ac:dyDescent="0.25">
      <c r="A37" s="149" t="s">
        <v>154</v>
      </c>
      <c r="B37" s="150">
        <v>2017</v>
      </c>
      <c r="C37" s="151">
        <v>13.11</v>
      </c>
      <c r="D37" s="151">
        <v>18.57</v>
      </c>
      <c r="E37" s="151">
        <v>15.1</v>
      </c>
      <c r="F37" s="151">
        <v>12.25</v>
      </c>
      <c r="G37" s="151"/>
      <c r="H37" s="151">
        <v>17.489999999999998</v>
      </c>
      <c r="I37" s="151"/>
      <c r="J37" s="152"/>
      <c r="K37" s="153"/>
      <c r="L37" s="153"/>
      <c r="M37" s="154"/>
      <c r="N37" s="155"/>
      <c r="O37" s="155"/>
      <c r="P37" s="155"/>
      <c r="Q37" s="155"/>
      <c r="R37" s="155"/>
    </row>
    <row r="38" spans="1:18" x14ac:dyDescent="0.25">
      <c r="A38" s="141" t="s">
        <v>155</v>
      </c>
      <c r="B38" s="142">
        <v>2016</v>
      </c>
      <c r="C38" s="143"/>
      <c r="D38" s="143"/>
      <c r="E38" s="143"/>
      <c r="F38" s="143"/>
      <c r="G38" s="143"/>
      <c r="H38" s="143"/>
      <c r="I38" s="143"/>
      <c r="J38" s="144"/>
      <c r="K38" s="145"/>
      <c r="L38" s="145"/>
      <c r="M38" s="146"/>
      <c r="N38" s="147"/>
      <c r="O38" s="147"/>
      <c r="P38" s="147"/>
      <c r="Q38" s="147"/>
      <c r="R38" s="147"/>
    </row>
    <row r="39" spans="1:18" x14ac:dyDescent="0.25">
      <c r="A39" s="149" t="s">
        <v>155</v>
      </c>
      <c r="B39" s="150">
        <v>2017</v>
      </c>
      <c r="C39" s="151">
        <v>12.85</v>
      </c>
      <c r="D39" s="151">
        <v>18.2</v>
      </c>
      <c r="E39" s="151">
        <v>14.85</v>
      </c>
      <c r="F39" s="151">
        <v>12.25</v>
      </c>
      <c r="G39" s="151"/>
      <c r="H39" s="151">
        <v>17.13</v>
      </c>
      <c r="I39" s="151"/>
      <c r="J39" s="152"/>
      <c r="K39" s="153"/>
      <c r="L39" s="153"/>
      <c r="M39" s="154"/>
      <c r="N39" s="155"/>
      <c r="O39" s="155"/>
      <c r="P39" s="155"/>
      <c r="Q39" s="155"/>
      <c r="R39" s="155"/>
    </row>
    <row r="40" spans="1:18" x14ac:dyDescent="0.25">
      <c r="A40" s="141" t="s">
        <v>156</v>
      </c>
      <c r="B40" s="142">
        <v>2016</v>
      </c>
      <c r="C40" s="143">
        <v>12.077999999999999</v>
      </c>
      <c r="D40" s="143">
        <v>17.109000000000002</v>
      </c>
      <c r="E40" s="143">
        <v>13.962999999999999</v>
      </c>
      <c r="F40" s="143">
        <v>11.513</v>
      </c>
      <c r="G40" s="143">
        <v>21.864999999999998</v>
      </c>
      <c r="H40" s="143"/>
      <c r="I40" s="143"/>
      <c r="J40" s="144"/>
      <c r="K40" s="145"/>
      <c r="L40" s="145"/>
      <c r="M40" s="146"/>
      <c r="N40" s="147"/>
      <c r="O40" s="147"/>
      <c r="P40" s="147"/>
      <c r="Q40" s="147"/>
      <c r="R40" s="147"/>
    </row>
    <row r="41" spans="1:18" x14ac:dyDescent="0.25">
      <c r="A41" s="149" t="s">
        <v>156</v>
      </c>
      <c r="B41" s="150">
        <v>2017</v>
      </c>
      <c r="C41" s="151">
        <v>12.682</v>
      </c>
      <c r="D41" s="151">
        <v>17.965</v>
      </c>
      <c r="E41" s="151">
        <v>14.661</v>
      </c>
      <c r="F41" s="151">
        <v>12.089</v>
      </c>
      <c r="G41" s="151">
        <v>22.957999999999998</v>
      </c>
      <c r="H41" s="151">
        <v>16.908999999999999</v>
      </c>
      <c r="I41" s="151">
        <v>20.478000000000002</v>
      </c>
      <c r="J41" s="152">
        <v>22.957999999999998</v>
      </c>
      <c r="K41" s="153"/>
      <c r="L41" s="153"/>
      <c r="M41" s="154"/>
      <c r="N41" s="155"/>
      <c r="O41" s="155"/>
      <c r="P41" s="155"/>
      <c r="Q41" s="155"/>
      <c r="R41" s="155"/>
    </row>
    <row r="42" spans="1:18" x14ac:dyDescent="0.25">
      <c r="A42" s="141" t="s">
        <v>157</v>
      </c>
      <c r="B42" s="142">
        <v>2016</v>
      </c>
      <c r="C42" s="143">
        <v>40.631999999999998</v>
      </c>
      <c r="D42" s="143"/>
      <c r="E42" s="143"/>
      <c r="F42" s="143"/>
      <c r="G42" s="143"/>
      <c r="H42" s="143"/>
      <c r="I42" s="143"/>
      <c r="J42" s="144"/>
      <c r="K42" s="158" t="e">
        <v>#DIV/0!</v>
      </c>
      <c r="L42" s="158" t="e">
        <v>#DIV/0!</v>
      </c>
      <c r="M42" s="159"/>
      <c r="N42" s="160"/>
      <c r="O42" s="160"/>
      <c r="P42" s="160"/>
      <c r="Q42" s="160"/>
      <c r="R42" s="160"/>
    </row>
    <row r="43" spans="1:18" x14ac:dyDescent="0.25">
      <c r="A43" s="149" t="s">
        <v>157</v>
      </c>
      <c r="B43" s="150">
        <v>2017</v>
      </c>
      <c r="C43" s="151">
        <v>43.679000000000002</v>
      </c>
      <c r="D43" s="151"/>
      <c r="E43" s="151"/>
      <c r="F43" s="151"/>
      <c r="G43" s="151"/>
      <c r="H43" s="151"/>
      <c r="I43" s="151"/>
      <c r="J43" s="152"/>
      <c r="K43" s="161">
        <v>36.091873900293258</v>
      </c>
      <c r="L43" s="161">
        <v>35.837272353323229</v>
      </c>
      <c r="M43" s="162">
        <v>675330</v>
      </c>
      <c r="N43" s="163">
        <v>155</v>
      </c>
      <c r="O43" s="163">
        <v>282</v>
      </c>
      <c r="P43" s="163">
        <v>267</v>
      </c>
      <c r="Q43" s="163">
        <v>462</v>
      </c>
      <c r="R43" s="163">
        <v>447</v>
      </c>
    </row>
    <row r="44" spans="1:18" x14ac:dyDescent="0.25">
      <c r="A44" s="141" t="s">
        <v>158</v>
      </c>
      <c r="B44" s="142">
        <v>2016</v>
      </c>
      <c r="C44" s="143"/>
      <c r="D44" s="143"/>
      <c r="E44" s="143"/>
      <c r="F44" s="143"/>
      <c r="G44" s="143"/>
      <c r="H44" s="143"/>
      <c r="I44" s="143"/>
      <c r="J44" s="144"/>
      <c r="K44" s="145"/>
      <c r="L44" s="145"/>
      <c r="M44" s="146"/>
      <c r="N44" s="147"/>
      <c r="O44" s="147"/>
      <c r="P44" s="147"/>
      <c r="Q44" s="147"/>
      <c r="R44" s="147"/>
    </row>
    <row r="45" spans="1:18" x14ac:dyDescent="0.25">
      <c r="A45" s="149" t="s">
        <v>158</v>
      </c>
      <c r="B45" s="150">
        <v>2017</v>
      </c>
      <c r="C45" s="151"/>
      <c r="D45" s="151"/>
      <c r="E45" s="151"/>
      <c r="F45" s="151"/>
      <c r="G45" s="151"/>
      <c r="H45" s="151"/>
      <c r="I45" s="151"/>
      <c r="J45" s="152"/>
      <c r="K45" s="153"/>
      <c r="L45" s="153"/>
      <c r="M45" s="154"/>
      <c r="N45" s="155"/>
      <c r="O45" s="155"/>
      <c r="P45" s="155"/>
      <c r="Q45" s="155"/>
      <c r="R45" s="155"/>
    </row>
    <row r="46" spans="1:18" x14ac:dyDescent="0.25">
      <c r="A46" s="141" t="s">
        <v>159</v>
      </c>
      <c r="B46" s="142">
        <v>2016</v>
      </c>
      <c r="C46" s="143">
        <v>30.11</v>
      </c>
      <c r="D46" s="143"/>
      <c r="E46" s="143"/>
      <c r="F46" s="143"/>
      <c r="G46" s="143"/>
      <c r="H46" s="143"/>
      <c r="I46" s="143"/>
      <c r="J46" s="144"/>
      <c r="K46" s="158" t="e">
        <v>#DIV/0!</v>
      </c>
      <c r="L46" s="158" t="e">
        <v>#DIV/0!</v>
      </c>
      <c r="M46" s="159"/>
      <c r="N46" s="160"/>
      <c r="O46" s="160"/>
      <c r="P46" s="160"/>
      <c r="Q46" s="160"/>
      <c r="R46" s="160"/>
    </row>
    <row r="47" spans="1:18" x14ac:dyDescent="0.25">
      <c r="A47" s="149" t="s">
        <v>159</v>
      </c>
      <c r="B47" s="150">
        <v>2017</v>
      </c>
      <c r="C47" s="151">
        <v>32.368000000000002</v>
      </c>
      <c r="D47" s="151"/>
      <c r="E47" s="151"/>
      <c r="F47" s="151"/>
      <c r="G47" s="151"/>
      <c r="H47" s="151"/>
      <c r="I47" s="151"/>
      <c r="J47" s="152"/>
      <c r="K47" s="161">
        <v>31.519839259084847</v>
      </c>
      <c r="L47" s="161">
        <v>43.415918882648235</v>
      </c>
      <c r="M47" s="162">
        <v>675330</v>
      </c>
      <c r="N47" s="163">
        <v>155</v>
      </c>
      <c r="O47" s="163">
        <v>225.6</v>
      </c>
      <c r="P47" s="163">
        <v>213.6</v>
      </c>
      <c r="Q47" s="163">
        <v>369.9</v>
      </c>
      <c r="R47" s="163">
        <v>259.60000000000002</v>
      </c>
    </row>
  </sheetData>
  <sheetProtection password="F4BB" sheet="1" objects="1" scenarios="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Comparative Tariffs</vt:lpstr>
      <vt:lpstr>RCF</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Windows User</cp:lastModifiedBy>
  <cp:lastPrinted>2017-01-15T17:28:12Z</cp:lastPrinted>
  <dcterms:created xsi:type="dcterms:W3CDTF">2007-01-02T12:57:15Z</dcterms:created>
  <dcterms:modified xsi:type="dcterms:W3CDTF">2017-01-16T08:50:44Z</dcterms:modified>
</cp:coreProperties>
</file>