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5480" windowHeight="10605"/>
  </bookViews>
  <sheets>
    <sheet name="Dermatology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'Dermatology Comparative Tariffs'!$A$1:$AX$83</definedName>
    <definedName name="_xlnm.Print_Titles" localSheetId="0">'Dermatology Comparative Tariffs'!$A:$E,'Dermatology 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AX38" i="1" l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37" i="1"/>
  <c r="AP38" i="1"/>
  <c r="AO38" i="1" s="1"/>
  <c r="AQ38" i="1" s="1"/>
  <c r="AP39" i="1"/>
  <c r="AP40" i="1"/>
  <c r="AO40" i="1" s="1"/>
  <c r="AP41" i="1"/>
  <c r="AP42" i="1"/>
  <c r="AP43" i="1"/>
  <c r="AP44" i="1"/>
  <c r="AO44" i="1" s="1"/>
  <c r="AR44" i="1" s="1"/>
  <c r="AP45" i="1"/>
  <c r="AP46" i="1"/>
  <c r="AP47" i="1"/>
  <c r="AP48" i="1"/>
  <c r="AP49" i="1"/>
  <c r="AP50" i="1"/>
  <c r="AP51" i="1"/>
  <c r="AP52" i="1"/>
  <c r="AP53" i="1"/>
  <c r="AP54" i="1"/>
  <c r="AP55" i="1"/>
  <c r="AP37" i="1"/>
  <c r="G38" i="1"/>
  <c r="F38" i="1" s="1"/>
  <c r="G39" i="1"/>
  <c r="G40" i="1"/>
  <c r="G41" i="1"/>
  <c r="G42" i="1"/>
  <c r="G43" i="1"/>
  <c r="G44" i="1"/>
  <c r="I44" i="1" s="1"/>
  <c r="G45" i="1"/>
  <c r="G46" i="1"/>
  <c r="G47" i="1"/>
  <c r="G48" i="1"/>
  <c r="G49" i="1"/>
  <c r="G50" i="1"/>
  <c r="G51" i="1"/>
  <c r="G52" i="1"/>
  <c r="G53" i="1"/>
  <c r="G54" i="1"/>
  <c r="G55" i="1"/>
  <c r="G37" i="1"/>
  <c r="I37" i="1" s="1"/>
  <c r="H37" i="1" s="1"/>
  <c r="E38" i="1"/>
  <c r="D38" i="1" s="1"/>
  <c r="P38" i="1"/>
  <c r="O38" i="1" s="1"/>
  <c r="T38" i="1"/>
  <c r="V38" i="1" s="1"/>
  <c r="U38" i="1" s="1"/>
  <c r="AD38" i="1"/>
  <c r="AC38" i="1" s="1"/>
  <c r="AH38" i="1"/>
  <c r="AI38" i="1"/>
  <c r="AJ38" i="1"/>
  <c r="AM38" i="1"/>
  <c r="AL38" i="1" s="1"/>
  <c r="AN38" i="1" s="1"/>
  <c r="AS38" i="1"/>
  <c r="AT38" i="1"/>
  <c r="AU38" i="1"/>
  <c r="AV38" i="1"/>
  <c r="D39" i="1"/>
  <c r="E39" i="1"/>
  <c r="F39" i="1"/>
  <c r="I39" i="1"/>
  <c r="P39" i="1"/>
  <c r="O39" i="1" s="1"/>
  <c r="T39" i="1"/>
  <c r="S39" i="1" s="1"/>
  <c r="V39" i="1"/>
  <c r="U39" i="1" s="1"/>
  <c r="AD39" i="1"/>
  <c r="AC39" i="1" s="1"/>
  <c r="AH39" i="1"/>
  <c r="AI39" i="1"/>
  <c r="AJ39" i="1"/>
  <c r="AM39" i="1"/>
  <c r="AL39" i="1" s="1"/>
  <c r="AN39" i="1" s="1"/>
  <c r="AO39" i="1"/>
  <c r="AR39" i="1" s="1"/>
  <c r="AS39" i="1"/>
  <c r="AT39" i="1"/>
  <c r="AU39" i="1"/>
  <c r="AV39" i="1"/>
  <c r="D40" i="1"/>
  <c r="E40" i="1"/>
  <c r="F40" i="1"/>
  <c r="I40" i="1"/>
  <c r="K40" i="1" s="1"/>
  <c r="L40" i="1"/>
  <c r="N40" i="1"/>
  <c r="P40" i="1"/>
  <c r="O40" i="1" s="1"/>
  <c r="T40" i="1"/>
  <c r="V40" i="1" s="1"/>
  <c r="U40" i="1" s="1"/>
  <c r="AD40" i="1"/>
  <c r="AC40" i="1" s="1"/>
  <c r="AW40" i="1" s="1"/>
  <c r="AI40" i="1"/>
  <c r="AH40" i="1" s="1"/>
  <c r="AJ40" i="1"/>
  <c r="AM40" i="1"/>
  <c r="AL40" i="1" s="1"/>
  <c r="AN40" i="1" s="1"/>
  <c r="AT40" i="1"/>
  <c r="AS40" i="1" s="1"/>
  <c r="AV40" i="1"/>
  <c r="AU40" i="1" s="1"/>
  <c r="D41" i="1"/>
  <c r="E41" i="1"/>
  <c r="F41" i="1"/>
  <c r="I41" i="1"/>
  <c r="J41" i="1" s="1"/>
  <c r="P41" i="1"/>
  <c r="O41" i="1" s="1"/>
  <c r="Q41" i="1" s="1"/>
  <c r="T41" i="1"/>
  <c r="S41" i="1" s="1"/>
  <c r="V41" i="1"/>
  <c r="U41" i="1" s="1"/>
  <c r="Z41" i="1" s="1"/>
  <c r="AD41" i="1"/>
  <c r="AC41" i="1" s="1"/>
  <c r="AW41" i="1" s="1"/>
  <c r="AI41" i="1"/>
  <c r="AH41" i="1" s="1"/>
  <c r="AJ41" i="1"/>
  <c r="AM41" i="1"/>
  <c r="AL41" i="1" s="1"/>
  <c r="AN41" i="1" s="1"/>
  <c r="AO41" i="1"/>
  <c r="AR41" i="1" s="1"/>
  <c r="AQ41" i="1"/>
  <c r="AT41" i="1"/>
  <c r="AS41" i="1" s="1"/>
  <c r="AV41" i="1"/>
  <c r="AU41" i="1" s="1"/>
  <c r="D42" i="1"/>
  <c r="E42" i="1"/>
  <c r="F42" i="1"/>
  <c r="I42" i="1"/>
  <c r="K42" i="1" s="1"/>
  <c r="L42" i="1"/>
  <c r="P42" i="1"/>
  <c r="O42" i="1" s="1"/>
  <c r="Q42" i="1" s="1"/>
  <c r="T42" i="1"/>
  <c r="S42" i="1" s="1"/>
  <c r="V42" i="1"/>
  <c r="U42" i="1" s="1"/>
  <c r="X42" i="1" s="1"/>
  <c r="AD42" i="1"/>
  <c r="AC42" i="1" s="1"/>
  <c r="AF42" i="1" s="1"/>
  <c r="AH42" i="1"/>
  <c r="AI42" i="1"/>
  <c r="AJ42" i="1"/>
  <c r="AM42" i="1"/>
  <c r="AL42" i="1" s="1"/>
  <c r="AN42" i="1" s="1"/>
  <c r="AO42" i="1"/>
  <c r="AR42" i="1" s="1"/>
  <c r="AS42" i="1"/>
  <c r="AT42" i="1"/>
  <c r="AU42" i="1"/>
  <c r="AV42" i="1"/>
  <c r="AW42" i="1"/>
  <c r="E43" i="1"/>
  <c r="D43" i="1" s="1"/>
  <c r="F43" i="1"/>
  <c r="I43" i="1"/>
  <c r="H43" i="1" s="1"/>
  <c r="L43" i="1"/>
  <c r="P43" i="1"/>
  <c r="O43" i="1" s="1"/>
  <c r="Q43" i="1" s="1"/>
  <c r="T43" i="1"/>
  <c r="S43" i="1" s="1"/>
  <c r="AD43" i="1"/>
  <c r="AC43" i="1" s="1"/>
  <c r="AF43" i="1" s="1"/>
  <c r="AH43" i="1"/>
  <c r="AI43" i="1"/>
  <c r="AJ43" i="1"/>
  <c r="AM43" i="1"/>
  <c r="AL43" i="1" s="1"/>
  <c r="AN43" i="1" s="1"/>
  <c r="AO43" i="1"/>
  <c r="AR43" i="1" s="1"/>
  <c r="AT43" i="1"/>
  <c r="AS43" i="1" s="1"/>
  <c r="AV43" i="1"/>
  <c r="AU43" i="1" s="1"/>
  <c r="AW43" i="1"/>
  <c r="D44" i="1"/>
  <c r="E44" i="1"/>
  <c r="F44" i="1"/>
  <c r="P44" i="1"/>
  <c r="O44" i="1" s="1"/>
  <c r="Q44" i="1" s="1"/>
  <c r="R44" i="1"/>
  <c r="T44" i="1"/>
  <c r="S44" i="1" s="1"/>
  <c r="AD44" i="1"/>
  <c r="AC44" i="1" s="1"/>
  <c r="AF44" i="1" s="1"/>
  <c r="AH44" i="1"/>
  <c r="AI44" i="1"/>
  <c r="AJ44" i="1"/>
  <c r="AM44" i="1"/>
  <c r="AL44" i="1" s="1"/>
  <c r="AN44" i="1" s="1"/>
  <c r="AS44" i="1"/>
  <c r="AT44" i="1"/>
  <c r="AU44" i="1"/>
  <c r="AV44" i="1"/>
  <c r="AW44" i="1"/>
  <c r="E45" i="1"/>
  <c r="D45" i="1" s="1"/>
  <c r="F45" i="1"/>
  <c r="I45" i="1"/>
  <c r="H45" i="1" s="1"/>
  <c r="P45" i="1"/>
  <c r="O45" i="1" s="1"/>
  <c r="Q45" i="1" s="1"/>
  <c r="T45" i="1"/>
  <c r="S45" i="1" s="1"/>
  <c r="AD45" i="1"/>
  <c r="AC45" i="1" s="1"/>
  <c r="AF45" i="1" s="1"/>
  <c r="AH45" i="1"/>
  <c r="AI45" i="1"/>
  <c r="AJ45" i="1"/>
  <c r="AM45" i="1"/>
  <c r="AL45" i="1" s="1"/>
  <c r="AN45" i="1" s="1"/>
  <c r="AO45" i="1"/>
  <c r="AR45" i="1" s="1"/>
  <c r="AS45" i="1"/>
  <c r="AT45" i="1"/>
  <c r="AU45" i="1"/>
  <c r="AV45" i="1"/>
  <c r="AW45" i="1"/>
  <c r="E46" i="1"/>
  <c r="D46" i="1" s="1"/>
  <c r="F46" i="1"/>
  <c r="H46" i="1"/>
  <c r="I46" i="1"/>
  <c r="K46" i="1" s="1"/>
  <c r="J46" i="1"/>
  <c r="M46" i="1"/>
  <c r="N46" i="1"/>
  <c r="P46" i="1"/>
  <c r="O46" i="1" s="1"/>
  <c r="Q46" i="1" s="1"/>
  <c r="T46" i="1"/>
  <c r="S46" i="1" s="1"/>
  <c r="AD46" i="1"/>
  <c r="AC46" i="1" s="1"/>
  <c r="AF46" i="1"/>
  <c r="AI46" i="1"/>
  <c r="AH46" i="1" s="1"/>
  <c r="AJ46" i="1"/>
  <c r="AM46" i="1"/>
  <c r="AL46" i="1" s="1"/>
  <c r="AN46" i="1" s="1"/>
  <c r="AO46" i="1"/>
  <c r="AR46" i="1" s="1"/>
  <c r="AQ46" i="1"/>
  <c r="AT46" i="1"/>
  <c r="AS46" i="1" s="1"/>
  <c r="AV46" i="1"/>
  <c r="AU46" i="1" s="1"/>
  <c r="AW46" i="1"/>
  <c r="D47" i="1"/>
  <c r="E47" i="1"/>
  <c r="F47" i="1"/>
  <c r="I47" i="1"/>
  <c r="L47" i="1" s="1"/>
  <c r="J47" i="1"/>
  <c r="P47" i="1"/>
  <c r="O47" i="1" s="1"/>
  <c r="Q47" i="1" s="1"/>
  <c r="T47" i="1"/>
  <c r="S47" i="1" s="1"/>
  <c r="AD47" i="1"/>
  <c r="AC47" i="1" s="1"/>
  <c r="AG47" i="1" s="1"/>
  <c r="AI47" i="1"/>
  <c r="AH47" i="1" s="1"/>
  <c r="AJ47" i="1"/>
  <c r="AM47" i="1"/>
  <c r="AL47" i="1" s="1"/>
  <c r="AN47" i="1" s="1"/>
  <c r="AO47" i="1"/>
  <c r="AR47" i="1" s="1"/>
  <c r="AS47" i="1"/>
  <c r="AT47" i="1"/>
  <c r="AU47" i="1"/>
  <c r="AV47" i="1"/>
  <c r="E48" i="1"/>
  <c r="D48" i="1" s="1"/>
  <c r="F48" i="1"/>
  <c r="H48" i="1"/>
  <c r="I48" i="1"/>
  <c r="K48" i="1" s="1"/>
  <c r="J48" i="1"/>
  <c r="M48" i="1"/>
  <c r="N48" i="1"/>
  <c r="P48" i="1"/>
  <c r="O48" i="1" s="1"/>
  <c r="Q48" i="1" s="1"/>
  <c r="T48" i="1"/>
  <c r="S48" i="1" s="1"/>
  <c r="V48" i="1"/>
  <c r="U48" i="1" s="1"/>
  <c r="AD48" i="1"/>
  <c r="AC48" i="1" s="1"/>
  <c r="AI48" i="1"/>
  <c r="AH48" i="1" s="1"/>
  <c r="AJ48" i="1"/>
  <c r="AL48" i="1"/>
  <c r="AN48" i="1" s="1"/>
  <c r="AM48" i="1"/>
  <c r="AO48" i="1"/>
  <c r="AT48" i="1"/>
  <c r="AS48" i="1" s="1"/>
  <c r="AV48" i="1"/>
  <c r="AU48" i="1" s="1"/>
  <c r="E49" i="1"/>
  <c r="D49" i="1" s="1"/>
  <c r="O49" i="1"/>
  <c r="P49" i="1"/>
  <c r="S49" i="1"/>
  <c r="T49" i="1"/>
  <c r="U49" i="1"/>
  <c r="X49" i="1" s="1"/>
  <c r="V49" i="1"/>
  <c r="W49" i="1"/>
  <c r="AA49" i="1"/>
  <c r="AD49" i="1"/>
  <c r="AC49" i="1" s="1"/>
  <c r="AI49" i="1"/>
  <c r="AH49" i="1" s="1"/>
  <c r="AJ49" i="1"/>
  <c r="AM49" i="1"/>
  <c r="AL49" i="1" s="1"/>
  <c r="AN49" i="1" s="1"/>
  <c r="AO49" i="1"/>
  <c r="AQ49" i="1" s="1"/>
  <c r="AT49" i="1"/>
  <c r="AS49" i="1" s="1"/>
  <c r="AV49" i="1"/>
  <c r="AU49" i="1" s="1"/>
  <c r="E50" i="1"/>
  <c r="D50" i="1" s="1"/>
  <c r="F50" i="1"/>
  <c r="I50" i="1"/>
  <c r="M50" i="1"/>
  <c r="P50" i="1"/>
  <c r="O50" i="1" s="1"/>
  <c r="S50" i="1"/>
  <c r="T50" i="1"/>
  <c r="V50" i="1" s="1"/>
  <c r="U50" i="1" s="1"/>
  <c r="AC50" i="1"/>
  <c r="AE50" i="1" s="1"/>
  <c r="AD50" i="1"/>
  <c r="AI50" i="1"/>
  <c r="AH50" i="1" s="1"/>
  <c r="AJ50" i="1"/>
  <c r="AL50" i="1"/>
  <c r="AN50" i="1" s="1"/>
  <c r="AM50" i="1"/>
  <c r="AO50" i="1"/>
  <c r="AQ50" i="1" s="1"/>
  <c r="AT50" i="1"/>
  <c r="AS50" i="1" s="1"/>
  <c r="AV50" i="1"/>
  <c r="AU50" i="1" s="1"/>
  <c r="E51" i="1"/>
  <c r="D51" i="1" s="1"/>
  <c r="F51" i="1"/>
  <c r="O51" i="1"/>
  <c r="R51" i="1" s="1"/>
  <c r="P51" i="1"/>
  <c r="S51" i="1"/>
  <c r="T51" i="1"/>
  <c r="U51" i="1"/>
  <c r="Y51" i="1" s="1"/>
  <c r="V51" i="1"/>
  <c r="W51" i="1"/>
  <c r="AA51" i="1"/>
  <c r="AD51" i="1"/>
  <c r="AC51" i="1" s="1"/>
  <c r="AE51" i="1" s="1"/>
  <c r="AI51" i="1"/>
  <c r="AH51" i="1" s="1"/>
  <c r="AJ51" i="1"/>
  <c r="AL51" i="1"/>
  <c r="AN51" i="1" s="1"/>
  <c r="AM51" i="1"/>
  <c r="AO51" i="1"/>
  <c r="AQ51" i="1" s="1"/>
  <c r="AT51" i="1"/>
  <c r="AS51" i="1" s="1"/>
  <c r="AV51" i="1"/>
  <c r="AU51" i="1" s="1"/>
  <c r="E52" i="1"/>
  <c r="D52" i="1" s="1"/>
  <c r="F52" i="1"/>
  <c r="I52" i="1"/>
  <c r="K52" i="1" s="1"/>
  <c r="O52" i="1"/>
  <c r="R52" i="1" s="1"/>
  <c r="P52" i="1"/>
  <c r="T52" i="1"/>
  <c r="V52" i="1" s="1"/>
  <c r="U52" i="1" s="1"/>
  <c r="AD52" i="1"/>
  <c r="AC52" i="1" s="1"/>
  <c r="AI52" i="1"/>
  <c r="AH52" i="1" s="1"/>
  <c r="AJ52" i="1"/>
  <c r="AM52" i="1"/>
  <c r="AL52" i="1" s="1"/>
  <c r="AN52" i="1" s="1"/>
  <c r="AO52" i="1"/>
  <c r="AQ52" i="1" s="1"/>
  <c r="AR52" i="1"/>
  <c r="AT52" i="1"/>
  <c r="AS52" i="1" s="1"/>
  <c r="AV52" i="1"/>
  <c r="AU52" i="1" s="1"/>
  <c r="E53" i="1"/>
  <c r="D53" i="1" s="1"/>
  <c r="F53" i="1"/>
  <c r="I53" i="1"/>
  <c r="M53" i="1" s="1"/>
  <c r="K53" i="1"/>
  <c r="O53" i="1"/>
  <c r="R53" i="1" s="1"/>
  <c r="P53" i="1"/>
  <c r="Q53" i="1"/>
  <c r="T53" i="1"/>
  <c r="S53" i="1" s="1"/>
  <c r="V53" i="1"/>
  <c r="U53" i="1" s="1"/>
  <c r="AC53" i="1"/>
  <c r="AD53" i="1"/>
  <c r="AI53" i="1"/>
  <c r="AH53" i="1" s="1"/>
  <c r="AJ53" i="1"/>
  <c r="AL53" i="1"/>
  <c r="AN53" i="1" s="1"/>
  <c r="AM53" i="1"/>
  <c r="AO53" i="1"/>
  <c r="AQ53" i="1" s="1"/>
  <c r="AT53" i="1"/>
  <c r="AS53" i="1" s="1"/>
  <c r="AV53" i="1"/>
  <c r="AU53" i="1" s="1"/>
  <c r="E54" i="1"/>
  <c r="D54" i="1" s="1"/>
  <c r="F54" i="1"/>
  <c r="I54" i="1"/>
  <c r="K54" i="1" s="1"/>
  <c r="O54" i="1"/>
  <c r="R54" i="1" s="1"/>
  <c r="P54" i="1"/>
  <c r="Q54" i="1"/>
  <c r="T54" i="1"/>
  <c r="V54" i="1" s="1"/>
  <c r="U54" i="1" s="1"/>
  <c r="AD54" i="1"/>
  <c r="AC54" i="1" s="1"/>
  <c r="AI54" i="1"/>
  <c r="AH54" i="1" s="1"/>
  <c r="AJ54" i="1"/>
  <c r="AM54" i="1"/>
  <c r="AL54" i="1" s="1"/>
  <c r="AN54" i="1" s="1"/>
  <c r="AO54" i="1"/>
  <c r="AQ54" i="1" s="1"/>
  <c r="AT54" i="1"/>
  <c r="AS54" i="1" s="1"/>
  <c r="AV54" i="1"/>
  <c r="AU54" i="1" s="1"/>
  <c r="E55" i="1"/>
  <c r="D55" i="1" s="1"/>
  <c r="F55" i="1"/>
  <c r="I55" i="1"/>
  <c r="P55" i="1"/>
  <c r="O55" i="1" s="1"/>
  <c r="Q55" i="1" s="1"/>
  <c r="T55" i="1"/>
  <c r="V55" i="1" s="1"/>
  <c r="U55" i="1" s="1"/>
  <c r="AD55" i="1"/>
  <c r="AC55" i="1" s="1"/>
  <c r="AI55" i="1"/>
  <c r="AH55" i="1" s="1"/>
  <c r="AJ55" i="1"/>
  <c r="AM55" i="1"/>
  <c r="AL55" i="1" s="1"/>
  <c r="AN55" i="1" s="1"/>
  <c r="AO55" i="1"/>
  <c r="AQ55" i="1" s="1"/>
  <c r="AT55" i="1"/>
  <c r="AS55" i="1" s="1"/>
  <c r="AV55" i="1"/>
  <c r="AU55" i="1" s="1"/>
  <c r="AV37" i="1"/>
  <c r="AU37" i="1" s="1"/>
  <c r="AT37" i="1"/>
  <c r="AS37" i="1" s="1"/>
  <c r="AO37" i="1"/>
  <c r="AR37" i="1" s="1"/>
  <c r="AM37" i="1"/>
  <c r="AL37" i="1" s="1"/>
  <c r="AN37" i="1" s="1"/>
  <c r="AI37" i="1"/>
  <c r="AH37" i="1" s="1"/>
  <c r="AD37" i="1"/>
  <c r="Y26" i="1"/>
  <c r="Z26" i="1"/>
  <c r="AB26" i="1"/>
  <c r="X26" i="1"/>
  <c r="W26" i="1"/>
  <c r="U26" i="1"/>
  <c r="AA26" i="1" s="1"/>
  <c r="T37" i="1"/>
  <c r="V37" i="1" s="1"/>
  <c r="Q37" i="1"/>
  <c r="P37" i="1"/>
  <c r="O37" i="1" s="1"/>
  <c r="R37" i="1" s="1"/>
  <c r="F37" i="1"/>
  <c r="AA55" i="1" l="1"/>
  <c r="W55" i="1"/>
  <c r="Y55" i="1"/>
  <c r="Z55" i="1"/>
  <c r="AA53" i="1"/>
  <c r="W53" i="1"/>
  <c r="Y53" i="1"/>
  <c r="AE48" i="1"/>
  <c r="AG48" i="1"/>
  <c r="AF54" i="1"/>
  <c r="AW54" i="1"/>
  <c r="AF49" i="1"/>
  <c r="AE49" i="1"/>
  <c r="AG49" i="1"/>
  <c r="R50" i="1"/>
  <c r="Q50" i="1"/>
  <c r="AB48" i="1"/>
  <c r="Z48" i="1"/>
  <c r="X48" i="1"/>
  <c r="AE52" i="1"/>
  <c r="AG52" i="1"/>
  <c r="Q52" i="1"/>
  <c r="S54" i="1"/>
  <c r="AR50" i="1"/>
  <c r="Y49" i="1"/>
  <c r="R48" i="1"/>
  <c r="L48" i="1"/>
  <c r="AF47" i="1"/>
  <c r="N47" i="1"/>
  <c r="L45" i="1"/>
  <c r="N43" i="1"/>
  <c r="AQ42" i="1"/>
  <c r="N42" i="1"/>
  <c r="AQ39" i="1"/>
  <c r="AR55" i="1"/>
  <c r="S55" i="1"/>
  <c r="S52" i="1"/>
  <c r="AG50" i="1"/>
  <c r="AQ45" i="1"/>
  <c r="R43" i="1"/>
  <c r="J43" i="1"/>
  <c r="AW47" i="1"/>
  <c r="AR51" i="1"/>
  <c r="AQ47" i="1"/>
  <c r="AQ37" i="1"/>
  <c r="K44" i="1"/>
  <c r="J44" i="1"/>
  <c r="L44" i="1"/>
  <c r="M44" i="1"/>
  <c r="H44" i="1"/>
  <c r="N44" i="1"/>
  <c r="H47" i="1"/>
  <c r="L46" i="1"/>
  <c r="N45" i="1"/>
  <c r="M42" i="1"/>
  <c r="H42" i="1"/>
  <c r="J40" i="1"/>
  <c r="I38" i="1"/>
  <c r="M52" i="1"/>
  <c r="J42" i="1"/>
  <c r="M40" i="1"/>
  <c r="H40" i="1"/>
  <c r="AF55" i="1"/>
  <c r="AE55" i="1"/>
  <c r="AG55" i="1"/>
  <c r="AW55" i="1"/>
  <c r="Z54" i="1"/>
  <c r="X54" i="1"/>
  <c r="AB54" i="1"/>
  <c r="Y54" i="1"/>
  <c r="AA54" i="1"/>
  <c r="W54" i="1"/>
  <c r="Z52" i="1"/>
  <c r="X52" i="1"/>
  <c r="AB52" i="1"/>
  <c r="AA52" i="1"/>
  <c r="W52" i="1"/>
  <c r="Y52" i="1"/>
  <c r="H55" i="1"/>
  <c r="L55" i="1"/>
  <c r="M55" i="1"/>
  <c r="N55" i="1"/>
  <c r="J55" i="1"/>
  <c r="K55" i="1"/>
  <c r="Z50" i="1"/>
  <c r="X50" i="1"/>
  <c r="AB50" i="1"/>
  <c r="W50" i="1"/>
  <c r="Y50" i="1"/>
  <c r="AA50" i="1"/>
  <c r="AR49" i="1"/>
  <c r="J54" i="1"/>
  <c r="N54" i="1"/>
  <c r="H54" i="1"/>
  <c r="L54" i="1"/>
  <c r="AF53" i="1"/>
  <c r="AW53" i="1"/>
  <c r="I49" i="1"/>
  <c r="F49" i="1"/>
  <c r="R55" i="1"/>
  <c r="AG54" i="1"/>
  <c r="AG53" i="1"/>
  <c r="X53" i="1"/>
  <c r="AB53" i="1"/>
  <c r="Z53" i="1"/>
  <c r="H53" i="1"/>
  <c r="L53" i="1"/>
  <c r="J53" i="1"/>
  <c r="N53" i="1"/>
  <c r="AF52" i="1"/>
  <c r="AW52" i="1"/>
  <c r="J52" i="1"/>
  <c r="N52" i="1"/>
  <c r="H52" i="1"/>
  <c r="L52" i="1"/>
  <c r="AF51" i="1"/>
  <c r="AW51" i="1"/>
  <c r="Q51" i="1"/>
  <c r="J50" i="1"/>
  <c r="N50" i="1"/>
  <c r="K50" i="1"/>
  <c r="H50" i="1"/>
  <c r="L50" i="1"/>
  <c r="AQ48" i="1"/>
  <c r="AR48" i="1"/>
  <c r="X55" i="1"/>
  <c r="AB55" i="1"/>
  <c r="AR54" i="1"/>
  <c r="AE54" i="1"/>
  <c r="M54" i="1"/>
  <c r="AR53" i="1"/>
  <c r="AE53" i="1"/>
  <c r="AG51" i="1"/>
  <c r="X51" i="1"/>
  <c r="AB51" i="1"/>
  <c r="Z51" i="1"/>
  <c r="I51" i="1"/>
  <c r="AF50" i="1"/>
  <c r="AW50" i="1"/>
  <c r="Q49" i="1"/>
  <c r="R49" i="1"/>
  <c r="Z49" i="1"/>
  <c r="AW48" i="1"/>
  <c r="AF48" i="1"/>
  <c r="AE47" i="1"/>
  <c r="R47" i="1"/>
  <c r="AG46" i="1"/>
  <c r="AE46" i="1"/>
  <c r="V46" i="1"/>
  <c r="U46" i="1" s="1"/>
  <c r="AE45" i="1"/>
  <c r="AG45" i="1"/>
  <c r="V45" i="1"/>
  <c r="U45" i="1" s="1"/>
  <c r="K45" i="1"/>
  <c r="M45" i="1"/>
  <c r="AG42" i="1"/>
  <c r="AE42" i="1"/>
  <c r="Y42" i="1"/>
  <c r="W42" i="1"/>
  <c r="AA42" i="1"/>
  <c r="X40" i="1"/>
  <c r="AB40" i="1"/>
  <c r="Y40" i="1"/>
  <c r="Z40" i="1"/>
  <c r="W40" i="1"/>
  <c r="AA40" i="1"/>
  <c r="AE39" i="1"/>
  <c r="AF39" i="1"/>
  <c r="AW39" i="1"/>
  <c r="AG39" i="1"/>
  <c r="J39" i="1"/>
  <c r="N39" i="1"/>
  <c r="K39" i="1"/>
  <c r="H39" i="1"/>
  <c r="L39" i="1"/>
  <c r="M39" i="1"/>
  <c r="X38" i="1"/>
  <c r="AB38" i="1"/>
  <c r="Y38" i="1"/>
  <c r="Z38" i="1"/>
  <c r="W38" i="1"/>
  <c r="AA38" i="1"/>
  <c r="W48" i="1"/>
  <c r="AA48" i="1"/>
  <c r="AB42" i="1"/>
  <c r="W41" i="1"/>
  <c r="AA41" i="1"/>
  <c r="X41" i="1"/>
  <c r="AB41" i="1"/>
  <c r="Y41" i="1"/>
  <c r="N41" i="1"/>
  <c r="Q40" i="1"/>
  <c r="R40" i="1"/>
  <c r="Z39" i="1"/>
  <c r="W39" i="1"/>
  <c r="AA39" i="1"/>
  <c r="X39" i="1"/>
  <c r="AB39" i="1"/>
  <c r="Y39" i="1"/>
  <c r="Q38" i="1"/>
  <c r="R38" i="1"/>
  <c r="AW49" i="1"/>
  <c r="AB49" i="1"/>
  <c r="Y48" i="1"/>
  <c r="V47" i="1"/>
  <c r="U47" i="1" s="1"/>
  <c r="K47" i="1"/>
  <c r="M47" i="1"/>
  <c r="R46" i="1"/>
  <c r="R45" i="1"/>
  <c r="J45" i="1"/>
  <c r="AQ44" i="1"/>
  <c r="AG44" i="1"/>
  <c r="AE44" i="1"/>
  <c r="V44" i="1"/>
  <c r="U44" i="1" s="1"/>
  <c r="AQ43" i="1"/>
  <c r="AE43" i="1"/>
  <c r="AG43" i="1"/>
  <c r="V43" i="1"/>
  <c r="U43" i="1" s="1"/>
  <c r="K43" i="1"/>
  <c r="M43" i="1"/>
  <c r="Z42" i="1"/>
  <c r="R42" i="1"/>
  <c r="AQ40" i="1"/>
  <c r="AR40" i="1"/>
  <c r="AE41" i="1"/>
  <c r="AF41" i="1"/>
  <c r="AG41" i="1"/>
  <c r="R41" i="1"/>
  <c r="K41" i="1"/>
  <c r="H41" i="1"/>
  <c r="L41" i="1"/>
  <c r="M41" i="1"/>
  <c r="AF40" i="1"/>
  <c r="AG40" i="1"/>
  <c r="AE40" i="1"/>
  <c r="R39" i="1"/>
  <c r="Q39" i="1"/>
  <c r="AF38" i="1"/>
  <c r="AW38" i="1"/>
  <c r="AG38" i="1"/>
  <c r="AE38" i="1"/>
  <c r="S40" i="1"/>
  <c r="AR38" i="1"/>
  <c r="S38" i="1"/>
  <c r="S37" i="1"/>
  <c r="AX26" i="1"/>
  <c r="AX18" i="1"/>
  <c r="AW18" i="1" s="1"/>
  <c r="AX16" i="1"/>
  <c r="AW16" i="1" s="1"/>
  <c r="AX15" i="1"/>
  <c r="AX14" i="1"/>
  <c r="AW14" i="1" s="1"/>
  <c r="AX13" i="1"/>
  <c r="AX12" i="1"/>
  <c r="AW12" i="1" s="1"/>
  <c r="AX11" i="1"/>
  <c r="AW26" i="1"/>
  <c r="AW15" i="1"/>
  <c r="AW13" i="1"/>
  <c r="AL11" i="1"/>
  <c r="AN11" i="1" s="1"/>
  <c r="AQ12" i="1"/>
  <c r="AR12" i="1"/>
  <c r="AQ13" i="1"/>
  <c r="AR13" i="1"/>
  <c r="AQ14" i="1"/>
  <c r="AR14" i="1"/>
  <c r="AQ15" i="1"/>
  <c r="AR15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R11" i="1"/>
  <c r="AQ11" i="1"/>
  <c r="AP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11" i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W13" i="1"/>
  <c r="Y13" i="1"/>
  <c r="AA13" i="1"/>
  <c r="W15" i="1"/>
  <c r="Y15" i="1"/>
  <c r="AA15" i="1"/>
  <c r="W17" i="1"/>
  <c r="Y17" i="1"/>
  <c r="AA17" i="1"/>
  <c r="W19" i="1"/>
  <c r="Y19" i="1"/>
  <c r="AA19" i="1"/>
  <c r="W21" i="1"/>
  <c r="Y21" i="1"/>
  <c r="AA21" i="1"/>
  <c r="W23" i="1"/>
  <c r="Y23" i="1"/>
  <c r="AA23" i="1"/>
  <c r="W25" i="1"/>
  <c r="Y25" i="1"/>
  <c r="AA25" i="1"/>
  <c r="AB11" i="1"/>
  <c r="Z11" i="1"/>
  <c r="X11" i="1"/>
  <c r="U12" i="1"/>
  <c r="Y12" i="1" s="1"/>
  <c r="U13" i="1"/>
  <c r="X13" i="1" s="1"/>
  <c r="U14" i="1"/>
  <c r="Y14" i="1" s="1"/>
  <c r="U15" i="1"/>
  <c r="X15" i="1" s="1"/>
  <c r="U16" i="1"/>
  <c r="Y16" i="1" s="1"/>
  <c r="U17" i="1"/>
  <c r="X17" i="1" s="1"/>
  <c r="U18" i="1"/>
  <c r="Y18" i="1" s="1"/>
  <c r="U19" i="1"/>
  <c r="X19" i="1" s="1"/>
  <c r="U20" i="1"/>
  <c r="V20" i="1" s="1"/>
  <c r="U21" i="1"/>
  <c r="X21" i="1" s="1"/>
  <c r="U22" i="1"/>
  <c r="V22" i="1" s="1"/>
  <c r="U23" i="1"/>
  <c r="X23" i="1" s="1"/>
  <c r="U24" i="1"/>
  <c r="V24" i="1" s="1"/>
  <c r="U25" i="1"/>
  <c r="X25" i="1" s="1"/>
  <c r="V26" i="1"/>
  <c r="U11" i="1"/>
  <c r="V11" i="1" s="1"/>
  <c r="R11" i="1"/>
  <c r="R12" i="1"/>
  <c r="R13" i="1"/>
  <c r="R14" i="1"/>
  <c r="R15" i="1"/>
  <c r="R19" i="1"/>
  <c r="R20" i="1"/>
  <c r="R21" i="1"/>
  <c r="R22" i="1"/>
  <c r="R23" i="1"/>
  <c r="R24" i="1"/>
  <c r="R25" i="1"/>
  <c r="R26" i="1"/>
  <c r="Q12" i="1"/>
  <c r="Q13" i="1"/>
  <c r="Q14" i="1"/>
  <c r="Q15" i="1"/>
  <c r="Q19" i="1"/>
  <c r="Q20" i="1"/>
  <c r="Q21" i="1"/>
  <c r="Q22" i="1"/>
  <c r="Q23" i="1"/>
  <c r="Q24" i="1"/>
  <c r="Q25" i="1"/>
  <c r="Q26" i="1"/>
  <c r="Q11" i="1"/>
  <c r="AX25" i="1"/>
  <c r="AX24" i="1"/>
  <c r="AX23" i="1"/>
  <c r="AX22" i="1"/>
  <c r="AX21" i="1"/>
  <c r="AX20" i="1"/>
  <c r="AX17" i="1"/>
  <c r="AV26" i="1"/>
  <c r="AV25" i="1"/>
  <c r="AV24" i="1"/>
  <c r="AV23" i="1"/>
  <c r="AV22" i="1"/>
  <c r="AV21" i="1"/>
  <c r="AV20" i="1"/>
  <c r="AV18" i="1"/>
  <c r="AV17" i="1"/>
  <c r="AV16" i="1"/>
  <c r="AV15" i="1"/>
  <c r="AV14" i="1"/>
  <c r="AV13" i="1"/>
  <c r="AV12" i="1"/>
  <c r="AV11" i="1"/>
  <c r="AT25" i="1"/>
  <c r="AT24" i="1"/>
  <c r="AT23" i="1"/>
  <c r="AT22" i="1"/>
  <c r="AT21" i="1"/>
  <c r="AT20" i="1"/>
  <c r="AT18" i="1"/>
  <c r="AT17" i="1"/>
  <c r="AT16" i="1"/>
  <c r="AT15" i="1"/>
  <c r="AT14" i="1"/>
  <c r="AT13" i="1"/>
  <c r="AT12" i="1"/>
  <c r="AT11" i="1"/>
  <c r="AS26" i="1" s="1"/>
  <c r="AT26" i="1" s="1"/>
  <c r="AP26" i="1"/>
  <c r="AP25" i="1"/>
  <c r="AP24" i="1"/>
  <c r="AP23" i="1"/>
  <c r="AP22" i="1"/>
  <c r="AP21" i="1"/>
  <c r="AP20" i="1"/>
  <c r="AP15" i="1"/>
  <c r="AP14" i="1"/>
  <c r="AP13" i="1"/>
  <c r="AP12" i="1"/>
  <c r="AK26" i="1"/>
  <c r="AK25" i="1"/>
  <c r="AK24" i="1"/>
  <c r="AK23" i="1"/>
  <c r="AK22" i="1"/>
  <c r="AK21" i="1"/>
  <c r="AK20" i="1"/>
  <c r="AK18" i="1"/>
  <c r="AK17" i="1"/>
  <c r="AK16" i="1"/>
  <c r="AK15" i="1"/>
  <c r="AK14" i="1"/>
  <c r="AK13" i="1"/>
  <c r="AK12" i="1"/>
  <c r="AI26" i="1"/>
  <c r="AI25" i="1"/>
  <c r="AI24" i="1"/>
  <c r="AI23" i="1"/>
  <c r="AI22" i="1"/>
  <c r="AI21" i="1"/>
  <c r="AI20" i="1"/>
  <c r="AI18" i="1"/>
  <c r="AI17" i="1"/>
  <c r="AI16" i="1"/>
  <c r="AI15" i="1"/>
  <c r="AI14" i="1"/>
  <c r="AI13" i="1"/>
  <c r="AI12" i="1"/>
  <c r="AI11" i="1"/>
  <c r="AD26" i="1"/>
  <c r="AD25" i="1"/>
  <c r="AD24" i="1"/>
  <c r="AD23" i="1"/>
  <c r="AD22" i="1"/>
  <c r="AD21" i="1"/>
  <c r="AD20" i="1"/>
  <c r="AD15" i="1"/>
  <c r="AD14" i="1"/>
  <c r="AD13" i="1"/>
  <c r="AD12" i="1"/>
  <c r="AD11" i="1"/>
  <c r="AC17" i="1" s="1"/>
  <c r="AD17" i="1" s="1"/>
  <c r="V25" i="1"/>
  <c r="V23" i="1"/>
  <c r="V21" i="1"/>
  <c r="V18" i="1"/>
  <c r="V17" i="1"/>
  <c r="V16" i="1"/>
  <c r="V15" i="1"/>
  <c r="V14" i="1"/>
  <c r="V13" i="1"/>
  <c r="V12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P12" i="1"/>
  <c r="P13" i="1"/>
  <c r="P14" i="1"/>
  <c r="P15" i="1"/>
  <c r="P20" i="1"/>
  <c r="P21" i="1"/>
  <c r="P22" i="1"/>
  <c r="P23" i="1"/>
  <c r="P24" i="1"/>
  <c r="P25" i="1"/>
  <c r="P26" i="1"/>
  <c r="P11" i="1"/>
  <c r="O18" i="1" s="1"/>
  <c r="P18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11" i="1"/>
  <c r="R18" i="1" l="1"/>
  <c r="W11" i="1"/>
  <c r="AA11" i="1"/>
  <c r="Z25" i="1"/>
  <c r="AB24" i="1"/>
  <c r="X24" i="1"/>
  <c r="Z23" i="1"/>
  <c r="AB22" i="1"/>
  <c r="X22" i="1"/>
  <c r="Z21" i="1"/>
  <c r="AB20" i="1"/>
  <c r="X20" i="1"/>
  <c r="Z19" i="1"/>
  <c r="AB18" i="1"/>
  <c r="X18" i="1"/>
  <c r="Z17" i="1"/>
  <c r="AB16" i="1"/>
  <c r="X16" i="1"/>
  <c r="Z15" i="1"/>
  <c r="AB14" i="1"/>
  <c r="X14" i="1"/>
  <c r="Z13" i="1"/>
  <c r="AB12" i="1"/>
  <c r="X12" i="1"/>
  <c r="AC18" i="1"/>
  <c r="AD18" i="1" s="1"/>
  <c r="Q18" i="1"/>
  <c r="AA24" i="1"/>
  <c r="W24" i="1"/>
  <c r="AA22" i="1"/>
  <c r="W22" i="1"/>
  <c r="AA20" i="1"/>
  <c r="W20" i="1"/>
  <c r="AA18" i="1"/>
  <c r="W18" i="1"/>
  <c r="AA16" i="1"/>
  <c r="W16" i="1"/>
  <c r="AA14" i="1"/>
  <c r="W14" i="1"/>
  <c r="AA12" i="1"/>
  <c r="W12" i="1"/>
  <c r="Y11" i="1"/>
  <c r="AB25" i="1"/>
  <c r="Z24" i="1"/>
  <c r="AB23" i="1"/>
  <c r="Z22" i="1"/>
  <c r="AB21" i="1"/>
  <c r="Z20" i="1"/>
  <c r="AB19" i="1"/>
  <c r="Z18" i="1"/>
  <c r="AB17" i="1"/>
  <c r="Z16" i="1"/>
  <c r="AB15" i="1"/>
  <c r="Z14" i="1"/>
  <c r="AB13" i="1"/>
  <c r="Z12" i="1"/>
  <c r="AC16" i="1"/>
  <c r="AD16" i="1" s="1"/>
  <c r="Y24" i="1"/>
  <c r="Y22" i="1"/>
  <c r="Y20" i="1"/>
  <c r="K38" i="1"/>
  <c r="J38" i="1"/>
  <c r="L38" i="1"/>
  <c r="H38" i="1"/>
  <c r="M38" i="1"/>
  <c r="N38" i="1"/>
  <c r="H49" i="1"/>
  <c r="L49" i="1"/>
  <c r="M49" i="1"/>
  <c r="J49" i="1"/>
  <c r="N49" i="1"/>
  <c r="K49" i="1"/>
  <c r="Y44" i="1"/>
  <c r="W44" i="1"/>
  <c r="AA44" i="1"/>
  <c r="AB44" i="1"/>
  <c r="X44" i="1"/>
  <c r="Z44" i="1"/>
  <c r="Y46" i="1"/>
  <c r="W46" i="1"/>
  <c r="AA46" i="1"/>
  <c r="X46" i="1"/>
  <c r="Z46" i="1"/>
  <c r="AB46" i="1"/>
  <c r="H51" i="1"/>
  <c r="L51" i="1"/>
  <c r="J51" i="1"/>
  <c r="N51" i="1"/>
  <c r="K51" i="1"/>
  <c r="M51" i="1"/>
  <c r="W43" i="1"/>
  <c r="AA43" i="1"/>
  <c r="Y43" i="1"/>
  <c r="AB43" i="1"/>
  <c r="X43" i="1"/>
  <c r="Z43" i="1"/>
  <c r="W47" i="1"/>
  <c r="Y47" i="1"/>
  <c r="AA47" i="1"/>
  <c r="AB47" i="1"/>
  <c r="X47" i="1"/>
  <c r="Z47" i="1"/>
  <c r="W45" i="1"/>
  <c r="AA45" i="1"/>
  <c r="Y45" i="1"/>
  <c r="X45" i="1"/>
  <c r="Z45" i="1"/>
  <c r="AB45" i="1"/>
  <c r="AO16" i="1"/>
  <c r="AO18" i="1"/>
  <c r="AO17" i="1"/>
  <c r="O16" i="1"/>
  <c r="O17" i="1"/>
  <c r="AP18" i="1" l="1"/>
  <c r="AQ18" i="1"/>
  <c r="AR18" i="1"/>
  <c r="Q17" i="1"/>
  <c r="P17" i="1"/>
  <c r="R17" i="1"/>
  <c r="AP16" i="1"/>
  <c r="AQ16" i="1"/>
  <c r="AR16" i="1"/>
  <c r="P16" i="1"/>
  <c r="R16" i="1"/>
  <c r="Q16" i="1"/>
  <c r="AP17" i="1"/>
  <c r="AQ17" i="1"/>
  <c r="AR17" i="1"/>
  <c r="AV32" i="1" l="1"/>
  <c r="T32" i="1"/>
  <c r="R32" i="1"/>
  <c r="Q32" i="1"/>
  <c r="P32" i="1"/>
  <c r="AV31" i="1"/>
  <c r="T31" i="1"/>
  <c r="R31" i="1"/>
  <c r="Q31" i="1"/>
  <c r="P31" i="1"/>
  <c r="R30" i="1"/>
  <c r="Q30" i="1"/>
  <c r="R29" i="1"/>
  <c r="Q29" i="1"/>
  <c r="R28" i="1"/>
  <c r="Q28" i="1"/>
  <c r="R27" i="1"/>
  <c r="Q27" i="1"/>
  <c r="E37" i="1" l="1"/>
  <c r="E26" i="1"/>
  <c r="E25" i="1"/>
  <c r="E24" i="1"/>
  <c r="E23" i="1"/>
  <c r="E22" i="1"/>
  <c r="E21" i="1"/>
  <c r="E20" i="1"/>
  <c r="E14" i="1"/>
  <c r="E15" i="1"/>
  <c r="E16" i="1"/>
  <c r="E17" i="1"/>
  <c r="E18" i="1"/>
  <c r="E13" i="1"/>
  <c r="E12" i="1"/>
  <c r="E11" i="1"/>
  <c r="G9" i="2"/>
  <c r="G11" i="2" s="1"/>
  <c r="G5" i="2"/>
  <c r="J37" i="1" l="1"/>
  <c r="K37" i="1"/>
  <c r="L37" i="1"/>
  <c r="M37" i="1"/>
  <c r="N37" i="1"/>
  <c r="J19" i="1"/>
  <c r="K19" i="1"/>
  <c r="L19" i="1"/>
  <c r="M19" i="1"/>
  <c r="N19" i="1"/>
  <c r="I12" i="1" l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11" i="1"/>
  <c r="L11" i="1" l="1"/>
  <c r="M11" i="1"/>
  <c r="K11" i="1"/>
  <c r="J11" i="1"/>
  <c r="N11" i="1"/>
  <c r="J12" i="1"/>
  <c r="N12" i="1"/>
  <c r="K12" i="1"/>
  <c r="L12" i="1"/>
  <c r="M12" i="1"/>
  <c r="M26" i="1"/>
  <c r="J26" i="1"/>
  <c r="N26" i="1"/>
  <c r="K26" i="1"/>
  <c r="L26" i="1"/>
  <c r="J25" i="1"/>
  <c r="N25" i="1"/>
  <c r="K25" i="1"/>
  <c r="L25" i="1"/>
  <c r="M25" i="1"/>
  <c r="J24" i="1"/>
  <c r="N24" i="1"/>
  <c r="L24" i="1"/>
  <c r="M24" i="1"/>
  <c r="K24" i="1"/>
  <c r="M23" i="1"/>
  <c r="J23" i="1"/>
  <c r="N23" i="1"/>
  <c r="K23" i="1"/>
  <c r="L23" i="1"/>
  <c r="J22" i="1"/>
  <c r="N22" i="1"/>
  <c r="M22" i="1"/>
  <c r="K22" i="1"/>
  <c r="L22" i="1"/>
  <c r="J21" i="1"/>
  <c r="N21" i="1"/>
  <c r="M21" i="1"/>
  <c r="K21" i="1"/>
  <c r="L21" i="1"/>
  <c r="L20" i="1"/>
  <c r="M20" i="1"/>
  <c r="J20" i="1"/>
  <c r="N20" i="1"/>
  <c r="K20" i="1"/>
  <c r="J18" i="1"/>
  <c r="N18" i="1"/>
  <c r="K18" i="1"/>
  <c r="L18" i="1"/>
  <c r="M18" i="1"/>
  <c r="J17" i="1"/>
  <c r="N17" i="1"/>
  <c r="K17" i="1"/>
  <c r="L17" i="1"/>
  <c r="M17" i="1"/>
  <c r="J16" i="1"/>
  <c r="N16" i="1"/>
  <c r="K16" i="1"/>
  <c r="L16" i="1"/>
  <c r="M16" i="1"/>
  <c r="J15" i="1"/>
  <c r="N15" i="1"/>
  <c r="K15" i="1"/>
  <c r="L15" i="1"/>
  <c r="M15" i="1"/>
  <c r="M14" i="1"/>
  <c r="J14" i="1"/>
  <c r="N14" i="1"/>
  <c r="K14" i="1"/>
  <c r="L14" i="1"/>
  <c r="N13" i="1"/>
  <c r="K13" i="1"/>
  <c r="M13" i="1"/>
  <c r="L13" i="1"/>
  <c r="J13" i="1"/>
  <c r="AF19" i="1"/>
  <c r="AC37" i="1" l="1"/>
  <c r="AF11" i="1"/>
  <c r="AF12" i="1"/>
  <c r="AF13" i="1"/>
  <c r="AF14" i="1"/>
  <c r="AF15" i="1"/>
  <c r="AF16" i="1"/>
  <c r="AF17" i="1"/>
  <c r="AF18" i="1"/>
  <c r="AF20" i="1"/>
  <c r="AF21" i="1"/>
  <c r="AF22" i="1"/>
  <c r="AF23" i="1"/>
  <c r="AF24" i="1"/>
  <c r="AF25" i="1"/>
  <c r="AF26" i="1"/>
  <c r="AF37" i="1" l="1"/>
  <c r="AW37" i="1"/>
  <c r="AG26" i="1"/>
  <c r="AE26" i="1"/>
  <c r="AG17" i="1"/>
  <c r="AE17" i="1"/>
  <c r="AE24" i="1"/>
  <c r="AG24" i="1"/>
  <c r="AE23" i="1"/>
  <c r="AG23" i="1"/>
  <c r="AE16" i="1"/>
  <c r="AG16" i="1"/>
  <c r="AE21" i="1"/>
  <c r="AG21" i="1"/>
  <c r="AG18" i="1"/>
  <c r="AE18" i="1"/>
  <c r="AG25" i="1"/>
  <c r="AE25" i="1"/>
  <c r="AE20" i="1"/>
  <c r="AG20" i="1"/>
  <c r="AE22" i="1"/>
  <c r="AG22" i="1"/>
  <c r="AE19" i="1"/>
  <c r="AG19" i="1"/>
  <c r="AE37" i="1"/>
  <c r="AG37" i="1"/>
  <c r="AE12" i="1"/>
  <c r="AG12" i="1"/>
  <c r="AE13" i="1"/>
  <c r="AG13" i="1"/>
  <c r="AE14" i="1"/>
  <c r="AG14" i="1"/>
  <c r="AE15" i="1"/>
  <c r="AG15" i="1"/>
  <c r="AG11" i="1"/>
  <c r="AE11" i="1"/>
  <c r="D37" i="1"/>
  <c r="AJ37" i="1"/>
  <c r="U37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AK11" i="1"/>
  <c r="AW11" i="1"/>
  <c r="X37" i="1" l="1"/>
  <c r="AA37" i="1"/>
  <c r="W37" i="1"/>
  <c r="Z37" i="1"/>
  <c r="Y37" i="1"/>
  <c r="AB37" i="1"/>
</calcChain>
</file>

<file path=xl/sharedStrings.xml><?xml version="1.0" encoding="utf-8"?>
<sst xmlns="http://schemas.openxmlformats.org/spreadsheetml/2006/main" count="286" uniqueCount="189">
  <si>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</si>
  <si>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</si>
  <si>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</si>
  <si>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</si>
  <si>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</si>
  <si>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</si>
  <si>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</si>
  <si>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</si>
  <si>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</si>
  <si>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</si>
  <si>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</si>
  <si>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</si>
  <si>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</si>
  <si>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</si>
  <si>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</si>
  <si>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</si>
  <si>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</si>
  <si>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</si>
  <si>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</si>
  <si>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</si>
  <si>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0173</t>
  </si>
  <si>
    <t>0174</t>
  </si>
  <si>
    <t>0175</t>
  </si>
  <si>
    <t>Hospital follow-up visit</t>
  </si>
  <si>
    <t>Procedures</t>
  </si>
  <si>
    <t>0130</t>
  </si>
  <si>
    <t>Telephone consultation (all hours)</t>
  </si>
  <si>
    <t>0133</t>
  </si>
  <si>
    <t>Writing of special motivations</t>
  </si>
  <si>
    <t>0151</t>
  </si>
  <si>
    <t>0243</t>
  </si>
  <si>
    <t>0242</t>
  </si>
  <si>
    <t>0241</t>
  </si>
  <si>
    <t>0307</t>
  </si>
  <si>
    <t>0245</t>
  </si>
  <si>
    <t>0246</t>
  </si>
  <si>
    <t>0287</t>
  </si>
  <si>
    <t>0202</t>
  </si>
  <si>
    <t>0230</t>
  </si>
  <si>
    <t>0251</t>
  </si>
  <si>
    <t>0308</t>
  </si>
  <si>
    <t>0286</t>
  </si>
  <si>
    <t>0315</t>
  </si>
  <si>
    <t>0228</t>
  </si>
  <si>
    <t>0237</t>
  </si>
  <si>
    <t>0223</t>
  </si>
  <si>
    <t>0010</t>
  </si>
  <si>
    <t>0313</t>
  </si>
  <si>
    <t>0284</t>
  </si>
  <si>
    <t>0285</t>
  </si>
  <si>
    <t>Pre-anaesthetic assessment: 10 and 20 minutes</t>
  </si>
  <si>
    <t>Intralesional injection into areas of pathology e.g. Keloids: Multiple</t>
  </si>
  <si>
    <t>PUVA Treatment: Maximum of 21 treatments</t>
  </si>
  <si>
    <t>UVR-Treatment</t>
  </si>
  <si>
    <t>Deep skin biopsy by surgical incision with local anaesthetic and suturing</t>
  </si>
  <si>
    <t>Treatment of benign skin lesion by chemo-cryotherapy: First Lesion</t>
  </si>
  <si>
    <t>Treatment of benign skin lesion by chemo-cryotherapy: Subsequent lesions (each)</t>
  </si>
  <si>
    <t>Treatment of benign skin lesion by chemo-cryotherapy: Maximum for multiple additional lesions</t>
  </si>
  <si>
    <t>Removal of benign lesion by curretting under local or general anaesthesia followed by diathermy and curretting or electrocautery: First lesion</t>
  </si>
  <si>
    <t>Removal of benign lesion by curretting under local or general anaesthesia followed by diathermy and curretting or electrocautery: Subsequent lesions (each)</t>
  </si>
  <si>
    <t>Removal of malignant lesions by curretting under local or general anaesthesia followed by electrocautery: First lesion</t>
  </si>
  <si>
    <t>Laser treatment for large skin lesions: Extensive area</t>
  </si>
  <si>
    <t>Laser treatment for large skin lesions: Whole face or other areas of equivalent size or larger</t>
  </si>
  <si>
    <t>Photo-dynamic therapy for malignant skin lesions: Equipment fee for PDT lamp</t>
  </si>
  <si>
    <t>Scanning of pigmented skin lesions: Equipment fee for Molemax or similar device</t>
  </si>
  <si>
    <t>Excision and repair by direct suture; excision nail fold or other minor procedures of similar magnitude</t>
  </si>
  <si>
    <t>Each additional small procedure done at the same time</t>
  </si>
  <si>
    <t>Extensive resection for malignant soft tissue tumour including muscle</t>
  </si>
  <si>
    <t>Requiring repair by small skin graft or small local flap or other procedures of similar magnitude</t>
  </si>
  <si>
    <t>Local anaesthesic</t>
  </si>
  <si>
    <t>Setting of sterile tray</t>
  </si>
  <si>
    <t>Hospital Consultation</t>
  </si>
  <si>
    <t>Consultation</t>
  </si>
  <si>
    <t>Units</t>
  </si>
  <si>
    <t>R</t>
  </si>
  <si>
    <t>Disclaimer:</t>
  </si>
  <si>
    <t>See the Notes below for All Tariffs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</si>
  <si>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</si>
  <si>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</si>
  <si>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</si>
  <si>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</si>
  <si>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VAT = Value Added Tax</t>
  </si>
  <si>
    <t>Prem = Premier</t>
  </si>
  <si>
    <t>R = Rand</t>
  </si>
  <si>
    <t>DPA = Direct Payment Arrangement</t>
  </si>
  <si>
    <t>RCF = Rand Conversion Factor (Rand Value per Unit)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</si>
  <si>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</si>
  <si>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</si>
  <si>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</si>
  <si>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</si>
  <si>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CAS18</t>
  </si>
  <si>
    <t>n/a</t>
  </si>
  <si>
    <t>HDM1</t>
  </si>
  <si>
    <t>HEALTHMAN DERMATOLOGY COSTING GUIDE 2017</t>
  </si>
  <si>
    <t>COMPARATIVE TARIFFS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</si>
  <si>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</si>
  <si>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</si>
  <si>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</si>
  <si>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</si>
  <si>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</si>
  <si>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</si>
  <si>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</si>
  <si>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</si>
  <si>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</si>
  <si>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</si>
  <si>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</si>
  <si>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</si>
  <si>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</si>
  <si>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</si>
  <si>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</si>
  <si>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</si>
  <si>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</si>
  <si>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</si>
  <si>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</si>
  <si>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</si>
  <si>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</si>
  <si>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</si>
  <si>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</si>
  <si>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</si>
  <si>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</si>
  <si>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</si>
  <si>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</si>
  <si>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</si>
  <si>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</si>
  <si>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</si>
  <si>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</si>
  <si>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</si>
  <si>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</si>
  <si>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</si>
  <si>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</si>
  <si>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</si>
  <si>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</si>
  <si>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</si>
  <si>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</si>
  <si>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</si>
  <si>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</si>
  <si>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</si>
  <si>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</si>
  <si>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</si>
  <si>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</si>
  <si>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</si>
  <si>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</si>
  <si>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</si>
  <si>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</si>
  <si>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</si>
  <si>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</si>
  <si>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</si>
  <si>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</si>
  <si>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</si>
  <si>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</si>
  <si>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</si>
  <si>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Base Rate</t>
  </si>
  <si>
    <t xml:space="preserve">            Non-Network
RCF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</si>
  <si>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</si>
  <si>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</si>
  <si>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</si>
  <si>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</si>
  <si>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</si>
  <si>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</si>
  <si>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</si>
  <si>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</si>
  <si>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</si>
  <si>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</si>
  <si>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</si>
  <si>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</si>
  <si>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</si>
  <si>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</si>
  <si>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</si>
  <si>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</si>
  <si>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</si>
  <si>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</si>
  <si>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r>
      <t xml:space="preserve">Casualty Evaluation Code 
</t>
    </r>
    <r>
      <rPr>
        <i/>
        <sz val="10"/>
        <color theme="5" tint="-0.249977111117893"/>
        <rFont val="Calibri"/>
        <family val="2"/>
        <scheme val="minor"/>
      </rPr>
      <t>(Executive &amp; Classic Plans)</t>
    </r>
  </si>
  <si>
    <r>
      <t xml:space="preserve">Casualty Evaluation Code 
</t>
    </r>
    <r>
      <rPr>
        <i/>
        <sz val="10"/>
        <color theme="5" tint="-0.249977111117893"/>
        <rFont val="Calibri"/>
        <family val="2"/>
        <scheme val="minor"/>
      </rPr>
      <t>(Excl. Executive &amp; Classic Plans)</t>
    </r>
  </si>
  <si>
    <r>
      <t xml:space="preserve">Hospital Discharge Management Code (instead of 0109)  
</t>
    </r>
    <r>
      <rPr>
        <i/>
        <sz val="10"/>
        <color theme="5" tint="-0.249977111117893"/>
        <rFont val="Calibri"/>
        <family val="2"/>
        <scheme val="minor"/>
      </rPr>
      <t>(Executive &amp; Classic Plans)</t>
    </r>
  </si>
  <si>
    <r>
      <t xml:space="preserve">Hospital Discharge Management Code  (instead of 0109)
</t>
    </r>
    <r>
      <rPr>
        <i/>
        <sz val="10"/>
        <color theme="5" tint="-0.249977111117893"/>
        <rFont val="Calibri"/>
        <family val="2"/>
        <scheme val="minor"/>
      </rPr>
      <t>(Excl. Executive &amp; Classic Plans)</t>
    </r>
  </si>
  <si>
    <t>99238</t>
  </si>
  <si>
    <t>Hospital discharge day Management; 30 Minutes or Less</t>
  </si>
  <si>
    <t>99239</t>
  </si>
  <si>
    <t>Hospital discharge day Management; more than 30 Minutes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</si>
  <si>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</si>
  <si>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</si>
  <si>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</si>
  <si>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</si>
  <si>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</si>
  <si>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</si>
  <si>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</si>
  <si>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</si>
  <si>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10. Applicable to Dicovery Physician Quality Network Project Participants (only)</t>
  </si>
  <si>
    <t>11. Applicable to Medihelp Project Participants (only)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</si>
</sst>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4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3" borderId="4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0" xfId="0" applyNumberFormat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5" fontId="6" fillId="4" borderId="1" xfId="1" applyNumberFormat="1" applyFont="1" applyFill="1" applyBorder="1" applyAlignment="1" applyProtection="1">
      <alignment horizontal="center" wrapText="1"/>
      <protection hidden="1"/>
    </xf>
    <xf numFmtId="49" fontId="6" fillId="2" borderId="2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5" fontId="6" fillId="5" borderId="1" xfId="1" applyNumberFormat="1" applyFont="1" applyFill="1" applyBorder="1" applyAlignment="1" applyProtection="1">
      <alignment wrapText="1"/>
      <protection hidden="1"/>
    </xf>
    <xf numFmtId="165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49" fontId="7" fillId="2" borderId="2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Protection="1">
      <protection hidden="1"/>
    </xf>
    <xf numFmtId="49" fontId="6" fillId="2" borderId="8" xfId="0" applyNumberFormat="1" applyFont="1" applyFill="1" applyBorder="1" applyAlignment="1" applyProtection="1">
      <alignment horizontal="center"/>
      <protection hidden="1"/>
    </xf>
    <xf numFmtId="0" fontId="9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NumberFormat="1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6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4" fontId="6" fillId="6" borderId="19" xfId="1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6" fillId="2" borderId="9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3" fillId="2" borderId="20" xfId="0" applyNumberFormat="1" applyFont="1" applyFill="1" applyBorder="1" applyProtection="1">
      <protection hidden="1"/>
    </xf>
    <xf numFmtId="164" fontId="3" fillId="2" borderId="20" xfId="1" applyFont="1" applyFill="1" applyBorder="1" applyProtection="1">
      <protection hidden="1"/>
    </xf>
    <xf numFmtId="165" fontId="6" fillId="2" borderId="20" xfId="1" applyNumberFormat="1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5" fontId="3" fillId="2" borderId="20" xfId="1" applyNumberFormat="1" applyFont="1" applyFill="1" applyBorder="1" applyProtection="1">
      <protection hidden="1"/>
    </xf>
    <xf numFmtId="164" fontId="6" fillId="2" borderId="20" xfId="1" applyNumberFormat="1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49" fontId="12" fillId="2" borderId="9" xfId="0" applyNumberFormat="1" applyFont="1" applyFill="1" applyBorder="1" applyProtection="1"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0" fontId="6" fillId="2" borderId="20" xfId="1" applyNumberFormat="1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49" fontId="6" fillId="2" borderId="9" xfId="0" applyNumberFormat="1" applyFont="1" applyFill="1" applyBorder="1" applyAlignment="1" applyProtection="1">
      <alignment horizontal="left"/>
      <protection hidden="1"/>
    </xf>
    <xf numFmtId="0" fontId="13" fillId="2" borderId="17" xfId="0" applyFont="1" applyFill="1" applyBorder="1" applyAlignment="1" applyProtection="1">
      <alignment wrapText="1"/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49" fontId="6" fillId="2" borderId="10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0" fontId="6" fillId="2" borderId="21" xfId="1" applyNumberFormat="1" applyFont="1" applyFill="1" applyBorder="1" applyProtection="1">
      <protection hidden="1"/>
    </xf>
    <xf numFmtId="164" fontId="6" fillId="2" borderId="21" xfId="1" applyFont="1" applyFill="1" applyBorder="1" applyProtection="1">
      <protection hidden="1"/>
    </xf>
    <xf numFmtId="165" fontId="6" fillId="2" borderId="21" xfId="1" applyNumberFormat="1" applyFont="1" applyFill="1" applyBorder="1" applyProtection="1">
      <protection hidden="1"/>
    </xf>
    <xf numFmtId="164" fontId="6" fillId="2" borderId="21" xfId="1" applyNumberFormat="1" applyFont="1" applyFill="1" applyBorder="1" applyProtection="1">
      <protection hidden="1"/>
    </xf>
    <xf numFmtId="164" fontId="6" fillId="6" borderId="21" xfId="1" applyFont="1" applyFill="1" applyBorder="1" applyProtection="1">
      <protection hidden="1"/>
    </xf>
    <xf numFmtId="165" fontId="6" fillId="6" borderId="21" xfId="1" applyNumberFormat="1" applyFont="1" applyFill="1" applyBorder="1" applyProtection="1">
      <protection hidden="1"/>
    </xf>
    <xf numFmtId="49" fontId="6" fillId="2" borderId="8" xfId="0" applyNumberFormat="1" applyFont="1" applyFill="1" applyBorder="1" applyProtection="1">
      <protection hidden="1"/>
    </xf>
    <xf numFmtId="0" fontId="14" fillId="2" borderId="16" xfId="0" applyFont="1" applyFill="1" applyBorder="1" applyAlignment="1" applyProtection="1">
      <alignment wrapText="1"/>
      <protection hidden="1"/>
    </xf>
    <xf numFmtId="0" fontId="12" fillId="2" borderId="19" xfId="0" applyNumberFormat="1" applyFont="1" applyFill="1" applyBorder="1" applyProtection="1">
      <protection hidden="1"/>
    </xf>
    <xf numFmtId="165" fontId="6" fillId="2" borderId="19" xfId="1" applyNumberFormat="1" applyFont="1" applyFill="1" applyBorder="1" applyProtection="1">
      <protection hidden="1"/>
    </xf>
    <xf numFmtId="164" fontId="6" fillId="2" borderId="19" xfId="1" applyNumberFormat="1" applyFont="1" applyFill="1" applyBorder="1" applyProtection="1">
      <protection hidden="1"/>
    </xf>
    <xf numFmtId="165" fontId="6" fillId="6" borderId="19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3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1" xfId="0" applyFont="1" applyFill="1" applyBorder="1" applyAlignment="1" applyProtection="1">
      <alignment wrapText="1"/>
      <protection hidden="1"/>
    </xf>
    <xf numFmtId="0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Font="1" applyFill="1" applyBorder="1" applyAlignment="1" applyProtection="1">
      <alignment wrapText="1"/>
      <protection hidden="1"/>
    </xf>
    <xf numFmtId="165" fontId="3" fillId="2" borderId="11" xfId="1" applyNumberFormat="1" applyFont="1" applyFill="1" applyBorder="1" applyAlignment="1" applyProtection="1">
      <alignment wrapText="1"/>
      <protection hidden="1"/>
    </xf>
    <xf numFmtId="164" fontId="3" fillId="2" borderId="11" xfId="1" applyNumberFormat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6" xfId="1" applyNumberFormat="1" applyFont="1" applyFill="1" applyBorder="1" applyAlignment="1" applyProtection="1">
      <alignment wrapText="1"/>
      <protection hidden="1"/>
    </xf>
    <xf numFmtId="0" fontId="7" fillId="4" borderId="13" xfId="0" applyFont="1" applyFill="1" applyBorder="1" applyProtection="1">
      <protection hidden="1"/>
    </xf>
    <xf numFmtId="0" fontId="3" fillId="4" borderId="11" xfId="0" applyFont="1" applyFill="1" applyBorder="1" applyAlignment="1" applyProtection="1">
      <alignment wrapText="1"/>
      <protection hidden="1"/>
    </xf>
    <xf numFmtId="0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Font="1" applyFill="1" applyBorder="1" applyAlignment="1" applyProtection="1">
      <alignment wrapText="1"/>
      <protection hidden="1"/>
    </xf>
    <xf numFmtId="165" fontId="3" fillId="4" borderId="11" xfId="1" applyNumberFormat="1" applyFont="1" applyFill="1" applyBorder="1" applyAlignment="1" applyProtection="1">
      <alignment wrapText="1"/>
      <protection hidden="1"/>
    </xf>
    <xf numFmtId="164" fontId="3" fillId="4" borderId="11" xfId="1" applyNumberFormat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6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9" fillId="2" borderId="24" xfId="1" applyFont="1" applyFill="1" applyBorder="1" applyProtection="1">
      <protection hidden="1"/>
    </xf>
    <xf numFmtId="0" fontId="20" fillId="2" borderId="0" xfId="0" applyFont="1" applyFill="1" applyBorder="1" applyProtection="1">
      <protection hidden="1"/>
    </xf>
    <xf numFmtId="164" fontId="2" fillId="3" borderId="5" xfId="1" applyFont="1" applyFill="1" applyBorder="1" applyAlignment="1" applyProtection="1">
      <protection hidden="1"/>
    </xf>
    <xf numFmtId="164" fontId="19" fillId="6" borderId="24" xfId="1" applyFont="1" applyFill="1" applyBorder="1" applyProtection="1">
      <protection hidden="1"/>
    </xf>
    <xf numFmtId="164" fontId="19" fillId="6" borderId="24" xfId="1" applyFont="1" applyFill="1" applyBorder="1" applyAlignment="1" applyProtection="1">
      <alignment horizontal="center"/>
      <protection hidden="1"/>
    </xf>
    <xf numFmtId="164" fontId="6" fillId="0" borderId="20" xfId="1" applyFont="1" applyFill="1" applyBorder="1" applyProtection="1">
      <protection hidden="1"/>
    </xf>
    <xf numFmtId="165" fontId="6" fillId="0" borderId="20" xfId="1" applyNumberFormat="1" applyFont="1" applyFill="1" applyBorder="1" applyProtection="1"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14" xfId="0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4" fillId="2" borderId="3" xfId="0" applyFont="1" applyFill="1" applyBorder="1" applyAlignment="1" applyProtection="1">
      <alignment wrapText="1"/>
      <protection hidden="1"/>
    </xf>
    <xf numFmtId="0" fontId="4" fillId="2" borderId="3" xfId="1" applyNumberFormat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1" applyNumberFormat="1" applyFont="1" applyFill="1" applyBorder="1" applyProtection="1">
      <protection hidden="1"/>
    </xf>
    <xf numFmtId="164" fontId="3" fillId="2" borderId="3" xfId="1" applyNumberFormat="1" applyFont="1" applyFill="1" applyBorder="1" applyProtection="1">
      <protection hidden="1"/>
    </xf>
    <xf numFmtId="165" fontId="3" fillId="2" borderId="15" xfId="1" applyNumberFormat="1" applyFont="1" applyFill="1" applyBorder="1" applyProtection="1">
      <protection hidden="1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quotePrefix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wrapText="1"/>
    </xf>
    <xf numFmtId="165" fontId="21" fillId="4" borderId="1" xfId="1" applyNumberFormat="1" applyFont="1" applyFill="1" applyBorder="1" applyAlignment="1">
      <alignment horizontal="center"/>
    </xf>
    <xf numFmtId="166" fontId="21" fillId="4" borderId="1" xfId="1" applyNumberFormat="1" applyFont="1" applyFill="1" applyBorder="1" applyAlignment="1">
      <alignment horizontal="center" wrapText="1"/>
    </xf>
    <xf numFmtId="167" fontId="21" fillId="4" borderId="1" xfId="1" applyNumberFormat="1" applyFont="1" applyFill="1" applyBorder="1" applyAlignment="1">
      <alignment horizontal="center" wrapText="1"/>
    </xf>
    <xf numFmtId="0" fontId="21" fillId="0" borderId="0" xfId="0" applyFont="1" applyFill="1"/>
    <xf numFmtId="0" fontId="21" fillId="7" borderId="1" xfId="0" applyFont="1" applyFill="1" applyBorder="1"/>
    <xf numFmtId="0" fontId="21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2" fillId="7" borderId="1" xfId="0" applyFont="1" applyFill="1" applyBorder="1"/>
    <xf numFmtId="165" fontId="22" fillId="7" borderId="1" xfId="1" applyNumberFormat="1" applyFont="1" applyFill="1" applyBorder="1" applyAlignment="1">
      <alignment horizontal="center"/>
    </xf>
    <xf numFmtId="166" fontId="22" fillId="7" borderId="1" xfId="1" applyNumberFormat="1" applyFont="1" applyFill="1" applyBorder="1" applyAlignment="1">
      <alignment horizontal="center" wrapText="1"/>
    </xf>
    <xf numFmtId="167" fontId="22" fillId="7" borderId="1" xfId="1" applyNumberFormat="1" applyFont="1" applyFill="1" applyBorder="1" applyAlignment="1">
      <alignment horizontal="center" wrapText="1"/>
    </xf>
    <xf numFmtId="0" fontId="22" fillId="0" borderId="0" xfId="0" applyFont="1" applyFill="1"/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165" fontId="22" fillId="0" borderId="1" xfId="1" applyNumberFormat="1" applyFont="1" applyFill="1" applyBorder="1" applyAlignment="1">
      <alignment horizontal="center"/>
    </xf>
    <xf numFmtId="166" fontId="22" fillId="0" borderId="1" xfId="1" applyNumberFormat="1" applyFont="1" applyFill="1" applyBorder="1" applyAlignment="1">
      <alignment horizontal="center" wrapText="1"/>
    </xf>
    <xf numFmtId="167" fontId="22" fillId="0" borderId="1" xfId="1" applyNumberFormat="1" applyFont="1" applyFill="1" applyBorder="1" applyAlignment="1">
      <alignment horizontal="center" wrapText="1"/>
    </xf>
    <xf numFmtId="0" fontId="21" fillId="7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165" fontId="23" fillId="7" borderId="1" xfId="1" applyNumberFormat="1" applyFont="1" applyFill="1" applyBorder="1" applyProtection="1">
      <protection hidden="1"/>
    </xf>
    <xf numFmtId="166" fontId="23" fillId="7" borderId="1" xfId="1" applyNumberFormat="1" applyFont="1" applyFill="1" applyBorder="1" applyAlignment="1" applyProtection="1">
      <alignment wrapText="1"/>
      <protection hidden="1"/>
    </xf>
    <xf numFmtId="167" fontId="23" fillId="7" borderId="1" xfId="1" applyNumberFormat="1" applyFont="1" applyFill="1" applyBorder="1" applyAlignment="1" applyProtection="1">
      <alignment wrapText="1"/>
      <protection hidden="1"/>
    </xf>
    <xf numFmtId="165" fontId="23" fillId="0" borderId="1" xfId="1" applyNumberFormat="1" applyFont="1" applyFill="1" applyBorder="1" applyProtection="1">
      <protection hidden="1"/>
    </xf>
    <xf numFmtId="166" fontId="23" fillId="0" borderId="1" xfId="1" applyNumberFormat="1" applyFont="1" applyFill="1" applyBorder="1" applyAlignment="1" applyProtection="1">
      <alignment wrapText="1"/>
      <protection hidden="1"/>
    </xf>
    <xf numFmtId="167" fontId="23" fillId="0" borderId="1" xfId="1" applyNumberFormat="1" applyFont="1" applyFill="1" applyBorder="1" applyAlignment="1" applyProtection="1">
      <alignment wrapText="1"/>
      <protection hidden="1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5" fontId="22" fillId="0" borderId="0" xfId="1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7" fontId="22" fillId="0" borderId="0" xfId="1" applyNumberFormat="1" applyFont="1" applyFill="1" applyAlignment="1">
      <alignment horizontal="center" wrapText="1"/>
    </xf>
    <xf numFmtId="164" fontId="5" fillId="3" borderId="3" xfId="1" applyFont="1" applyFill="1" applyBorder="1" applyAlignment="1" applyProtection="1">
      <protection hidden="1"/>
    </xf>
    <xf numFmtId="164" fontId="5" fillId="3" borderId="3" xfId="1" applyNumberFormat="1" applyFont="1" applyFill="1" applyBorder="1" applyAlignment="1" applyProtection="1">
      <protection hidden="1"/>
    </xf>
    <xf numFmtId="165" fontId="5" fillId="3" borderId="3" xfId="1" applyNumberFormat="1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164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NumberFormat="1" applyFont="1" applyFill="1" applyBorder="1" applyAlignment="1" applyProtection="1">
      <alignment wrapText="1"/>
      <protection hidden="1"/>
    </xf>
    <xf numFmtId="164" fontId="7" fillId="4" borderId="25" xfId="1" applyFont="1" applyFill="1" applyBorder="1" applyAlignment="1" applyProtection="1">
      <alignment horizontal="center" wrapText="1"/>
      <protection hidden="1"/>
    </xf>
    <xf numFmtId="165" fontId="7" fillId="4" borderId="25" xfId="1" applyNumberFormat="1" applyFont="1" applyFill="1" applyBorder="1" applyAlignment="1" applyProtection="1">
      <alignment horizontal="center" wrapText="1"/>
      <protection hidden="1"/>
    </xf>
    <xf numFmtId="164" fontId="7" fillId="4" borderId="25" xfId="1" applyNumberFormat="1" applyFont="1" applyFill="1" applyBorder="1" applyAlignment="1" applyProtection="1">
      <alignment horizontal="center" wrapText="1"/>
      <protection hidden="1"/>
    </xf>
    <xf numFmtId="49" fontId="24" fillId="2" borderId="22" xfId="0" applyNumberFormat="1" applyFont="1" applyFill="1" applyBorder="1" applyProtection="1">
      <protection hidden="1"/>
    </xf>
    <xf numFmtId="0" fontId="24" fillId="2" borderId="23" xfId="0" applyFont="1" applyFill="1" applyBorder="1" applyAlignment="1" applyProtection="1">
      <alignment wrapText="1"/>
      <protection hidden="1"/>
    </xf>
    <xf numFmtId="165" fontId="19" fillId="2" borderId="24" xfId="1" applyNumberFormat="1" applyFont="1" applyFill="1" applyBorder="1" applyProtection="1">
      <protection hidden="1"/>
    </xf>
    <xf numFmtId="49" fontId="26" fillId="2" borderId="22" xfId="0" applyNumberFormat="1" applyFont="1" applyFill="1" applyBorder="1" applyProtection="1">
      <protection hidden="1"/>
    </xf>
    <xf numFmtId="0" fontId="26" fillId="2" borderId="23" xfId="0" applyFont="1" applyFill="1" applyBorder="1" applyAlignment="1" applyProtection="1">
      <alignment wrapText="1"/>
      <protection hidden="1"/>
    </xf>
    <xf numFmtId="164" fontId="26" fillId="2" borderId="24" xfId="1" applyFont="1" applyFill="1" applyBorder="1" applyProtection="1">
      <protection hidden="1"/>
    </xf>
    <xf numFmtId="164" fontId="26" fillId="6" borderId="24" xfId="1" applyFont="1" applyFill="1" applyBorder="1" applyProtection="1">
      <protection hidden="1"/>
    </xf>
    <xf numFmtId="164" fontId="26" fillId="6" borderId="24" xfId="1" applyFont="1" applyFill="1" applyBorder="1" applyAlignment="1" applyProtection="1">
      <alignment horizontal="center"/>
      <protection hidden="1"/>
    </xf>
    <xf numFmtId="165" fontId="26" fillId="2" borderId="24" xfId="1" applyNumberFormat="1" applyFont="1" applyFill="1" applyBorder="1" applyProtection="1">
      <protection hidden="1"/>
    </xf>
    <xf numFmtId="0" fontId="27" fillId="2" borderId="0" xfId="0" applyFont="1" applyFill="1" applyBorder="1" applyProtection="1">
      <protection hidden="1"/>
    </xf>
    <xf numFmtId="0" fontId="15" fillId="2" borderId="13" xfId="0" applyFont="1" applyFill="1" applyBorder="1" applyAlignment="1" applyProtection="1">
      <protection hidden="1"/>
    </xf>
    <xf numFmtId="0" fontId="3" fillId="2" borderId="2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164" fontId="18" fillId="2" borderId="0" xfId="1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6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8" fillId="2" borderId="2" xfId="0" applyFont="1" applyFill="1" applyBorder="1" applyAlignment="1" applyProtection="1">
      <protection hidden="1"/>
    </xf>
    <xf numFmtId="0" fontId="29" fillId="2" borderId="2" xfId="0" applyFont="1" applyFill="1" applyBorder="1" applyAlignment="1" applyProtection="1">
      <protection hidden="1"/>
    </xf>
    <xf numFmtId="0" fontId="30" fillId="2" borderId="0" xfId="0" applyFont="1" applyFill="1" applyBorder="1" applyAlignment="1" applyProtection="1">
      <alignment wrapText="1"/>
      <protection hidden="1"/>
    </xf>
    <xf numFmtId="164" fontId="30" fillId="2" borderId="0" xfId="1" applyFont="1" applyFill="1" applyBorder="1" applyAlignment="1" applyProtection="1">
      <alignment wrapText="1"/>
      <protection hidden="1"/>
    </xf>
    <xf numFmtId="165" fontId="30" fillId="2" borderId="0" xfId="1" applyNumberFormat="1" applyFont="1" applyFill="1" applyBorder="1" applyAlignment="1" applyProtection="1">
      <alignment wrapText="1"/>
      <protection hidden="1"/>
    </xf>
    <xf numFmtId="164" fontId="30" fillId="2" borderId="0" xfId="1" applyNumberFormat="1" applyFont="1" applyFill="1" applyBorder="1" applyAlignment="1" applyProtection="1">
      <alignment wrapText="1"/>
      <protection hidden="1"/>
    </xf>
    <xf numFmtId="165" fontId="30" fillId="2" borderId="6" xfId="1" applyNumberFormat="1" applyFont="1" applyFill="1" applyBorder="1" applyAlignment="1" applyProtection="1">
      <alignment wrapText="1"/>
      <protection hidden="1"/>
    </xf>
    <xf numFmtId="0" fontId="30" fillId="2" borderId="0" xfId="0" applyFont="1" applyFill="1" applyBorder="1" applyProtection="1">
      <protection hidden="1"/>
    </xf>
    <xf numFmtId="0" fontId="31" fillId="2" borderId="2" xfId="0" applyFont="1" applyFill="1" applyBorder="1" applyAlignment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6" fillId="2" borderId="0" xfId="1" applyFont="1" applyFill="1" applyBorder="1" applyAlignment="1" applyProtection="1">
      <alignment wrapText="1"/>
      <protection hidden="1"/>
    </xf>
    <xf numFmtId="165" fontId="6" fillId="2" borderId="0" xfId="1" applyNumberFormat="1" applyFont="1" applyFill="1" applyBorder="1" applyAlignment="1" applyProtection="1">
      <alignment wrapText="1"/>
      <protection hidden="1"/>
    </xf>
    <xf numFmtId="164" fontId="32" fillId="2" borderId="0" xfId="1" applyFont="1" applyFill="1" applyBorder="1" applyProtection="1">
      <protection hidden="1"/>
    </xf>
    <xf numFmtId="168" fontId="32" fillId="2" borderId="0" xfId="0" applyNumberFormat="1" applyFont="1" applyFill="1" applyBorder="1" applyProtection="1">
      <protection hidden="1"/>
    </xf>
    <xf numFmtId="165" fontId="32" fillId="2" borderId="0" xfId="1" applyNumberFormat="1" applyFont="1" applyFill="1" applyBorder="1" applyProtection="1">
      <protection hidden="1"/>
    </xf>
    <xf numFmtId="0" fontId="32" fillId="2" borderId="0" xfId="0" applyFont="1" applyFill="1" applyBorder="1" applyProtection="1">
      <protection hidden="1"/>
    </xf>
    <xf numFmtId="2" fontId="32" fillId="2" borderId="0" xfId="0" applyNumberFormat="1" applyFont="1" applyFill="1" applyBorder="1" applyProtection="1">
      <protection hidden="1"/>
    </xf>
    <xf numFmtId="164" fontId="33" fillId="0" borderId="20" xfId="1" applyFont="1" applyFill="1" applyBorder="1" applyProtection="1">
      <protection hidden="1"/>
    </xf>
    <xf numFmtId="0" fontId="9" fillId="3" borderId="14" xfId="0" applyFont="1" applyFill="1" applyBorder="1" applyAlignment="1" applyProtection="1">
      <protection hidden="1"/>
    </xf>
    <xf numFmtId="0" fontId="9" fillId="3" borderId="3" xfId="0" applyFont="1" applyFill="1" applyBorder="1" applyAlignment="1" applyProtection="1">
      <protection hidden="1"/>
    </xf>
    <xf numFmtId="164" fontId="9" fillId="3" borderId="3" xfId="1" applyFont="1" applyFill="1" applyBorder="1" applyAlignment="1" applyProtection="1">
      <protection hidden="1"/>
    </xf>
    <xf numFmtId="164" fontId="9" fillId="3" borderId="3" xfId="1" applyNumberFormat="1" applyFont="1" applyFill="1" applyBorder="1" applyAlignment="1" applyProtection="1">
      <protection hidden="1"/>
    </xf>
    <xf numFmtId="165" fontId="9" fillId="3" borderId="3" xfId="1" applyNumberFormat="1" applyFont="1" applyFill="1" applyBorder="1" applyAlignment="1" applyProtection="1">
      <protection hidden="1"/>
    </xf>
    <xf numFmtId="0" fontId="9" fillId="3" borderId="15" xfId="0" applyFont="1" applyFill="1" applyBorder="1" applyAlignment="1" applyProtection="1">
      <protection hidden="1"/>
    </xf>
    <xf numFmtId="0" fontId="7" fillId="4" borderId="25" xfId="1" applyNumberFormat="1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protection hidden="1"/>
    </xf>
    <xf numFmtId="0" fontId="9" fillId="3" borderId="5" xfId="0" applyFont="1" applyFill="1" applyBorder="1" applyAlignment="1" applyProtection="1">
      <protection hidden="1"/>
    </xf>
    <xf numFmtId="164" fontId="9" fillId="3" borderId="5" xfId="1" applyFont="1" applyFill="1" applyBorder="1" applyAlignment="1" applyProtection="1">
      <protection hidden="1"/>
    </xf>
    <xf numFmtId="164" fontId="9" fillId="3" borderId="5" xfId="1" applyNumberFormat="1" applyFont="1" applyFill="1" applyBorder="1" applyAlignment="1" applyProtection="1">
      <protection hidden="1"/>
    </xf>
    <xf numFmtId="165" fontId="9" fillId="3" borderId="5" xfId="1" applyNumberFormat="1" applyFont="1" applyFill="1" applyBorder="1" applyAlignment="1" applyProtection="1">
      <protection hidden="1"/>
    </xf>
    <xf numFmtId="0" fontId="9" fillId="3" borderId="7" xfId="0" applyFont="1" applyFill="1" applyBorder="1" applyAlignment="1" applyProtection="1"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4" fontId="5" fillId="2" borderId="14" xfId="1" applyFont="1" applyFill="1" applyBorder="1" applyAlignment="1" applyProtection="1">
      <alignment horizontal="center"/>
      <protection hidden="1"/>
    </xf>
    <xf numFmtId="164" fontId="5" fillId="2" borderId="3" xfId="1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2.75" x14ac:dyDescent="0.2"/>
  <cols>
    <col min="1" max="1" width="8.85546875" style="4" bestFit="1" customWidth="1"/>
    <col min="2" max="2" width="65.42578125" style="78" bestFit="1" customWidth="1"/>
    <col min="3" max="3" width="11.28515625" style="108" bestFit="1" customWidth="1"/>
    <col min="4" max="4" width="10.140625" style="6" bestFit="1" customWidth="1"/>
    <col min="5" max="5" width="10.7109375" style="7" bestFit="1" customWidth="1"/>
    <col min="6" max="6" width="10.7109375" style="6" customWidth="1"/>
    <col min="7" max="7" width="10.7109375" style="7" customWidth="1"/>
    <col min="8" max="8" width="10.7109375" style="6" customWidth="1"/>
    <col min="9" max="9" width="10.7109375" style="7" customWidth="1"/>
    <col min="10" max="10" width="11.7109375" style="7" customWidth="1"/>
    <col min="11" max="12" width="12.85546875" style="7" customWidth="1"/>
    <col min="13" max="14" width="11.7109375" style="7" customWidth="1"/>
    <col min="15" max="15" width="10" style="6" bestFit="1" customWidth="1"/>
    <col min="16" max="16" width="7.7109375" style="7" bestFit="1" customWidth="1"/>
    <col min="17" max="18" width="11.7109375" style="7" customWidth="1"/>
    <col min="19" max="19" width="10" style="6" bestFit="1" customWidth="1"/>
    <col min="20" max="20" width="7.7109375" style="7" bestFit="1" customWidth="1"/>
    <col min="21" max="21" width="10" style="6" bestFit="1" customWidth="1"/>
    <col min="22" max="22" width="7.7109375" style="7" bestFit="1" customWidth="1"/>
    <col min="23" max="24" width="9.28515625" style="6" bestFit="1" customWidth="1"/>
    <col min="25" max="25" width="11.140625" style="6" bestFit="1" customWidth="1"/>
    <col min="26" max="28" width="9.28515625" style="6" bestFit="1" customWidth="1"/>
    <col min="29" max="29" width="10" style="8" bestFit="1" customWidth="1"/>
    <col min="30" max="30" width="10.28515625" style="7" bestFit="1" customWidth="1"/>
    <col min="31" max="32" width="9.28515625" style="7" bestFit="1" customWidth="1"/>
    <col min="33" max="33" width="9.85546875" style="7" bestFit="1" customWidth="1"/>
    <col min="34" max="34" width="10" style="6" bestFit="1" customWidth="1"/>
    <col min="35" max="35" width="9.7109375" style="7" bestFit="1" customWidth="1"/>
    <col min="36" max="36" width="10" style="6" bestFit="1" customWidth="1"/>
    <col min="37" max="37" width="9.5703125" style="7" customWidth="1"/>
    <col min="38" max="38" width="10" style="6" bestFit="1" customWidth="1"/>
    <col min="39" max="39" width="7.7109375" style="7" bestFit="1" customWidth="1"/>
    <col min="40" max="40" width="9.85546875" style="7" bestFit="1" customWidth="1"/>
    <col min="41" max="41" width="10" style="6" bestFit="1" customWidth="1"/>
    <col min="42" max="42" width="7.7109375" style="7" bestFit="1" customWidth="1"/>
    <col min="43" max="44" width="9.85546875" style="7" bestFit="1" customWidth="1"/>
    <col min="45" max="45" width="10" style="6" bestFit="1" customWidth="1"/>
    <col min="46" max="46" width="7.7109375" style="7" bestFit="1" customWidth="1"/>
    <col min="47" max="47" width="10" style="6" bestFit="1" customWidth="1"/>
    <col min="48" max="48" width="8.42578125" style="7" bestFit="1" customWidth="1"/>
    <col min="49" max="49" width="11.7109375" style="7" customWidth="1"/>
    <col min="50" max="50" width="10.5703125" style="7" customWidth="1"/>
    <col min="51" max="16384" width="9.140625" style="4"/>
  </cols>
  <sheetData>
    <row r="1" spans="1:50" ht="23.25" x14ac:dyDescent="0.35">
      <c r="A1" s="1" t="s">
        <v>93</v>
      </c>
      <c r="B1" s="2"/>
      <c r="C1" s="2"/>
      <c r="D1" s="2"/>
      <c r="E1" s="2"/>
      <c r="F1" s="113"/>
      <c r="G1" s="2"/>
      <c r="H1" s="1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</row>
    <row r="2" spans="1:50" x14ac:dyDescent="0.2">
      <c r="A2" s="123"/>
      <c r="B2" s="124"/>
      <c r="C2" s="125"/>
      <c r="D2" s="126"/>
      <c r="E2" s="127"/>
      <c r="F2" s="126"/>
      <c r="G2" s="127"/>
      <c r="H2" s="126"/>
      <c r="I2" s="127"/>
      <c r="J2" s="127"/>
      <c r="K2" s="127"/>
      <c r="L2" s="127"/>
      <c r="M2" s="127"/>
      <c r="N2" s="127"/>
      <c r="O2" s="126"/>
      <c r="P2" s="127"/>
      <c r="Q2" s="127"/>
      <c r="R2" s="127"/>
      <c r="S2" s="126"/>
      <c r="T2" s="127"/>
      <c r="U2" s="126"/>
      <c r="V2" s="127"/>
      <c r="W2" s="126"/>
      <c r="X2" s="126"/>
      <c r="Y2" s="126"/>
      <c r="Z2" s="126"/>
      <c r="AA2" s="126"/>
      <c r="AB2" s="126"/>
      <c r="AC2" s="128"/>
      <c r="AD2" s="127"/>
      <c r="AE2" s="127"/>
      <c r="AF2" s="127"/>
      <c r="AG2" s="127"/>
      <c r="AH2" s="126"/>
      <c r="AI2" s="127"/>
      <c r="AJ2" s="126"/>
      <c r="AK2" s="127"/>
      <c r="AL2" s="126"/>
      <c r="AM2" s="127"/>
      <c r="AN2" s="127"/>
      <c r="AO2" s="126"/>
      <c r="AP2" s="127"/>
      <c r="AQ2" s="127"/>
      <c r="AR2" s="127"/>
      <c r="AS2" s="126"/>
      <c r="AT2" s="127"/>
      <c r="AU2" s="126"/>
      <c r="AV2" s="127"/>
      <c r="AW2" s="127"/>
      <c r="AX2" s="129"/>
    </row>
    <row r="3" spans="1:50" ht="15.75" x14ac:dyDescent="0.25">
      <c r="A3" s="120" t="s">
        <v>94</v>
      </c>
      <c r="B3" s="121"/>
      <c r="C3" s="121"/>
      <c r="D3" s="121"/>
      <c r="E3" s="121"/>
      <c r="F3" s="166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67"/>
      <c r="AM3" s="121"/>
      <c r="AN3" s="121"/>
      <c r="AO3" s="166"/>
      <c r="AP3" s="121"/>
      <c r="AQ3" s="121"/>
      <c r="AR3" s="121"/>
      <c r="AS3" s="166"/>
      <c r="AT3" s="121"/>
      <c r="AU3" s="166"/>
      <c r="AV3" s="168"/>
      <c r="AW3" s="121"/>
      <c r="AX3" s="122"/>
    </row>
    <row r="4" spans="1:50" ht="15.75" x14ac:dyDescent="0.25">
      <c r="A4" s="118"/>
      <c r="B4" s="119"/>
      <c r="C4" s="169"/>
      <c r="D4" s="240" t="s">
        <v>134</v>
      </c>
      <c r="E4" s="242"/>
      <c r="F4" s="240" t="s">
        <v>135</v>
      </c>
      <c r="G4" s="241"/>
      <c r="H4" s="241"/>
      <c r="I4" s="241"/>
      <c r="J4" s="241"/>
      <c r="K4" s="241"/>
      <c r="L4" s="241"/>
      <c r="M4" s="241"/>
      <c r="N4" s="242"/>
      <c r="O4" s="240" t="s">
        <v>113</v>
      </c>
      <c r="P4" s="241"/>
      <c r="Q4" s="241"/>
      <c r="R4" s="242"/>
      <c r="S4" s="240" t="s">
        <v>114</v>
      </c>
      <c r="T4" s="241"/>
      <c r="U4" s="241"/>
      <c r="V4" s="241"/>
      <c r="W4" s="241"/>
      <c r="X4" s="241"/>
      <c r="Y4" s="241"/>
      <c r="Z4" s="241"/>
      <c r="AA4" s="241"/>
      <c r="AB4" s="242"/>
      <c r="AC4" s="240" t="s">
        <v>116</v>
      </c>
      <c r="AD4" s="241"/>
      <c r="AE4" s="241"/>
      <c r="AF4" s="241"/>
      <c r="AG4" s="242"/>
      <c r="AH4" s="240" t="s">
        <v>125</v>
      </c>
      <c r="AI4" s="241"/>
      <c r="AJ4" s="241"/>
      <c r="AK4" s="242"/>
      <c r="AL4" s="240" t="s">
        <v>126</v>
      </c>
      <c r="AM4" s="241"/>
      <c r="AN4" s="242"/>
      <c r="AO4" s="243" t="s">
        <v>136</v>
      </c>
      <c r="AP4" s="244"/>
      <c r="AQ4" s="244"/>
      <c r="AR4" s="244"/>
      <c r="AS4" s="245" t="s">
        <v>137</v>
      </c>
      <c r="AT4" s="246"/>
      <c r="AU4" s="246"/>
      <c r="AV4" s="246"/>
      <c r="AW4" s="246"/>
      <c r="AX4" s="247"/>
    </row>
    <row r="5" spans="1:50" ht="84" customHeight="1" x14ac:dyDescent="0.2">
      <c r="A5" s="9" t="s">
        <v>0</v>
      </c>
      <c r="B5" s="10" t="s">
        <v>1</v>
      </c>
      <c r="C5" s="170" t="s">
        <v>2</v>
      </c>
      <c r="D5" s="11" t="s">
        <v>138</v>
      </c>
      <c r="E5" s="12" t="s">
        <v>139</v>
      </c>
      <c r="F5" s="11" t="s">
        <v>140</v>
      </c>
      <c r="G5" s="11" t="s">
        <v>141</v>
      </c>
      <c r="H5" s="11" t="s">
        <v>142</v>
      </c>
      <c r="I5" s="11" t="s">
        <v>143</v>
      </c>
      <c r="J5" s="12" t="s">
        <v>144</v>
      </c>
      <c r="K5" s="12" t="s">
        <v>145</v>
      </c>
      <c r="L5" s="12" t="s">
        <v>146</v>
      </c>
      <c r="M5" s="12" t="s">
        <v>147</v>
      </c>
      <c r="N5" s="12" t="s">
        <v>148</v>
      </c>
      <c r="O5" s="11" t="s">
        <v>149</v>
      </c>
      <c r="P5" s="12" t="s">
        <v>139</v>
      </c>
      <c r="Q5" s="12" t="s">
        <v>150</v>
      </c>
      <c r="R5" s="12" t="s">
        <v>150</v>
      </c>
      <c r="S5" s="11" t="s">
        <v>151</v>
      </c>
      <c r="T5" s="12" t="s">
        <v>152</v>
      </c>
      <c r="U5" s="11" t="s">
        <v>142</v>
      </c>
      <c r="V5" s="11" t="s">
        <v>143</v>
      </c>
      <c r="W5" s="171" t="s">
        <v>153</v>
      </c>
      <c r="X5" s="171" t="s">
        <v>154</v>
      </c>
      <c r="Y5" s="171" t="s">
        <v>155</v>
      </c>
      <c r="Z5" s="171" t="s">
        <v>156</v>
      </c>
      <c r="AA5" s="171" t="s">
        <v>157</v>
      </c>
      <c r="AB5" s="171" t="s">
        <v>158</v>
      </c>
      <c r="AC5" s="11" t="s">
        <v>159</v>
      </c>
      <c r="AD5" s="11" t="s">
        <v>139</v>
      </c>
      <c r="AE5" s="11" t="s">
        <v>150</v>
      </c>
      <c r="AF5" s="11" t="s">
        <v>150</v>
      </c>
      <c r="AG5" s="11" t="s">
        <v>150</v>
      </c>
      <c r="AH5" s="11" t="s">
        <v>160</v>
      </c>
      <c r="AI5" s="11" t="s">
        <v>161</v>
      </c>
      <c r="AJ5" s="11" t="s">
        <v>162</v>
      </c>
      <c r="AK5" s="11" t="s">
        <v>163</v>
      </c>
      <c r="AL5" s="172" t="s">
        <v>164</v>
      </c>
      <c r="AM5" s="12" t="s">
        <v>139</v>
      </c>
      <c r="AN5" s="12" t="s">
        <v>150</v>
      </c>
      <c r="AO5" s="11" t="s">
        <v>164</v>
      </c>
      <c r="AP5" s="12" t="s">
        <v>139</v>
      </c>
      <c r="AQ5" s="11" t="s">
        <v>165</v>
      </c>
      <c r="AR5" s="11" t="s">
        <v>165</v>
      </c>
      <c r="AS5" s="11" t="s">
        <v>166</v>
      </c>
      <c r="AT5" s="11" t="s">
        <v>167</v>
      </c>
      <c r="AU5" s="11" t="s">
        <v>168</v>
      </c>
      <c r="AV5" s="12" t="s">
        <v>169</v>
      </c>
      <c r="AW5" s="11" t="s">
        <v>170</v>
      </c>
      <c r="AX5" s="12" t="s">
        <v>79</v>
      </c>
    </row>
    <row r="6" spans="1:50" ht="13.5" customHeight="1" x14ac:dyDescent="0.2">
      <c r="A6" s="13"/>
      <c r="B6" s="14"/>
      <c r="C6" s="173"/>
      <c r="D6" s="15"/>
      <c r="E6" s="16"/>
      <c r="F6" s="110"/>
      <c r="G6" s="16"/>
      <c r="H6" s="110"/>
      <c r="I6" s="16"/>
      <c r="J6" s="19">
        <v>1.1000000000000001</v>
      </c>
      <c r="K6" s="19">
        <v>1.35</v>
      </c>
      <c r="L6" s="19">
        <v>1.5</v>
      </c>
      <c r="M6" s="19">
        <v>2</v>
      </c>
      <c r="N6" s="19">
        <v>2.15</v>
      </c>
      <c r="O6" s="110"/>
      <c r="P6" s="16"/>
      <c r="Q6" s="19">
        <v>1.3</v>
      </c>
      <c r="R6" s="19">
        <v>1.5</v>
      </c>
      <c r="S6" s="15"/>
      <c r="T6" s="17"/>
      <c r="U6" s="15"/>
      <c r="V6" s="17"/>
      <c r="W6" s="18">
        <v>1.1000000000000001</v>
      </c>
      <c r="X6" s="18">
        <v>1.37</v>
      </c>
      <c r="Y6" s="18">
        <v>1.62</v>
      </c>
      <c r="Z6" s="18">
        <v>1.47</v>
      </c>
      <c r="AA6" s="18">
        <v>2.17</v>
      </c>
      <c r="AB6" s="18">
        <v>3</v>
      </c>
      <c r="AC6" s="15"/>
      <c r="AD6" s="15"/>
      <c r="AE6" s="19">
        <v>1.65</v>
      </c>
      <c r="AF6" s="19">
        <v>2.1</v>
      </c>
      <c r="AG6" s="19">
        <v>3</v>
      </c>
      <c r="AH6" s="15"/>
      <c r="AI6" s="17"/>
      <c r="AJ6" s="15"/>
      <c r="AK6" s="17"/>
      <c r="AL6" s="174"/>
      <c r="AM6" s="16"/>
      <c r="AN6" s="19">
        <v>1.5</v>
      </c>
      <c r="AO6" s="15"/>
      <c r="AP6" s="15"/>
      <c r="AQ6" s="19">
        <v>1.2</v>
      </c>
      <c r="AR6" s="19">
        <v>1.35</v>
      </c>
      <c r="AS6" s="15"/>
      <c r="AT6" s="15"/>
      <c r="AU6" s="15"/>
      <c r="AV6" s="17"/>
      <c r="AW6" s="16"/>
      <c r="AX6" s="16"/>
    </row>
    <row r="7" spans="1:50" s="22" customFormat="1" ht="13.5" customHeight="1" x14ac:dyDescent="0.2">
      <c r="A7" s="20"/>
      <c r="B7" s="21"/>
      <c r="C7" s="233" t="s">
        <v>73</v>
      </c>
      <c r="D7" s="175" t="s">
        <v>74</v>
      </c>
      <c r="E7" s="176" t="s">
        <v>74</v>
      </c>
      <c r="F7" s="175" t="s">
        <v>74</v>
      </c>
      <c r="G7" s="176" t="s">
        <v>74</v>
      </c>
      <c r="H7" s="176" t="s">
        <v>74</v>
      </c>
      <c r="I7" s="176" t="s">
        <v>74</v>
      </c>
      <c r="J7" s="176" t="s">
        <v>74</v>
      </c>
      <c r="K7" s="176" t="s">
        <v>74</v>
      </c>
      <c r="L7" s="176" t="s">
        <v>74</v>
      </c>
      <c r="M7" s="176" t="s">
        <v>74</v>
      </c>
      <c r="N7" s="176" t="s">
        <v>74</v>
      </c>
      <c r="O7" s="176" t="s">
        <v>74</v>
      </c>
      <c r="P7" s="176" t="s">
        <v>74</v>
      </c>
      <c r="Q7" s="176" t="s">
        <v>74</v>
      </c>
      <c r="R7" s="176" t="s">
        <v>74</v>
      </c>
      <c r="S7" s="176" t="s">
        <v>74</v>
      </c>
      <c r="T7" s="176" t="s">
        <v>74</v>
      </c>
      <c r="U7" s="176" t="s">
        <v>74</v>
      </c>
      <c r="V7" s="176" t="s">
        <v>74</v>
      </c>
      <c r="W7" s="176" t="s">
        <v>74</v>
      </c>
      <c r="X7" s="176" t="s">
        <v>74</v>
      </c>
      <c r="Y7" s="176" t="s">
        <v>74</v>
      </c>
      <c r="Z7" s="176" t="s">
        <v>74</v>
      </c>
      <c r="AA7" s="176" t="s">
        <v>74</v>
      </c>
      <c r="AB7" s="176" t="s">
        <v>74</v>
      </c>
      <c r="AC7" s="176" t="s">
        <v>74</v>
      </c>
      <c r="AD7" s="176" t="s">
        <v>74</v>
      </c>
      <c r="AE7" s="176" t="s">
        <v>74</v>
      </c>
      <c r="AF7" s="176" t="s">
        <v>74</v>
      </c>
      <c r="AG7" s="176" t="s">
        <v>74</v>
      </c>
      <c r="AH7" s="176" t="s">
        <v>74</v>
      </c>
      <c r="AI7" s="176" t="s">
        <v>74</v>
      </c>
      <c r="AJ7" s="176" t="s">
        <v>74</v>
      </c>
      <c r="AK7" s="176" t="s">
        <v>74</v>
      </c>
      <c r="AL7" s="177" t="s">
        <v>74</v>
      </c>
      <c r="AM7" s="176" t="s">
        <v>74</v>
      </c>
      <c r="AN7" s="176" t="s">
        <v>74</v>
      </c>
      <c r="AO7" s="175" t="s">
        <v>74</v>
      </c>
      <c r="AP7" s="176" t="s">
        <v>74</v>
      </c>
      <c r="AQ7" s="176" t="s">
        <v>74</v>
      </c>
      <c r="AR7" s="176" t="s">
        <v>74</v>
      </c>
      <c r="AS7" s="175" t="s">
        <v>74</v>
      </c>
      <c r="AT7" s="176" t="s">
        <v>74</v>
      </c>
      <c r="AU7" s="175" t="s">
        <v>74</v>
      </c>
      <c r="AV7" s="176" t="s">
        <v>74</v>
      </c>
      <c r="AW7" s="176" t="s">
        <v>74</v>
      </c>
      <c r="AX7" s="176" t="s">
        <v>74</v>
      </c>
    </row>
    <row r="8" spans="1:50" x14ac:dyDescent="0.2">
      <c r="A8" s="234"/>
      <c r="B8" s="235" t="s">
        <v>3</v>
      </c>
      <c r="C8" s="235"/>
      <c r="D8" s="235"/>
      <c r="E8" s="235"/>
      <c r="F8" s="236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7"/>
      <c r="AM8" s="235"/>
      <c r="AN8" s="235"/>
      <c r="AO8" s="236"/>
      <c r="AP8" s="235"/>
      <c r="AQ8" s="235"/>
      <c r="AR8" s="235"/>
      <c r="AS8" s="236"/>
      <c r="AT8" s="235"/>
      <c r="AU8" s="236"/>
      <c r="AV8" s="238"/>
      <c r="AW8" s="235"/>
      <c r="AX8" s="239"/>
    </row>
    <row r="9" spans="1:50" x14ac:dyDescent="0.2">
      <c r="A9" s="23"/>
      <c r="B9" s="24"/>
      <c r="C9" s="25"/>
      <c r="D9" s="26"/>
      <c r="E9" s="27"/>
      <c r="F9" s="26"/>
      <c r="G9" s="27"/>
      <c r="H9" s="26"/>
      <c r="I9" s="27"/>
      <c r="J9" s="30"/>
      <c r="K9" s="30"/>
      <c r="L9" s="30"/>
      <c r="M9" s="30"/>
      <c r="N9" s="30"/>
      <c r="O9" s="28"/>
      <c r="P9" s="27"/>
      <c r="Q9" s="30"/>
      <c r="R9" s="30"/>
      <c r="S9" s="28"/>
      <c r="T9" s="27"/>
      <c r="U9" s="28"/>
      <c r="V9" s="27"/>
      <c r="W9" s="30"/>
      <c r="X9" s="30"/>
      <c r="Y9" s="30"/>
      <c r="Z9" s="30"/>
      <c r="AA9" s="30"/>
      <c r="AB9" s="30"/>
      <c r="AC9" s="29"/>
      <c r="AD9" s="26"/>
      <c r="AE9" s="31"/>
      <c r="AF9" s="31"/>
      <c r="AG9" s="31"/>
      <c r="AH9" s="28"/>
      <c r="AI9" s="27"/>
      <c r="AJ9" s="28"/>
      <c r="AK9" s="27"/>
      <c r="AL9" s="28"/>
      <c r="AM9" s="27"/>
      <c r="AN9" s="31"/>
      <c r="AO9" s="28"/>
      <c r="AP9" s="27"/>
      <c r="AQ9" s="31"/>
      <c r="AR9" s="31"/>
      <c r="AS9" s="28"/>
      <c r="AT9" s="27"/>
      <c r="AU9" s="28"/>
      <c r="AV9" s="27"/>
      <c r="AW9" s="28"/>
      <c r="AX9" s="27"/>
    </row>
    <row r="10" spans="1:50" x14ac:dyDescent="0.2">
      <c r="A10" s="32"/>
      <c r="B10" s="33" t="s">
        <v>76</v>
      </c>
      <c r="C10" s="34"/>
      <c r="D10" s="35"/>
      <c r="E10" s="36"/>
      <c r="F10" s="37"/>
      <c r="G10" s="36"/>
      <c r="H10" s="37"/>
      <c r="I10" s="36"/>
      <c r="J10" s="41"/>
      <c r="K10" s="41"/>
      <c r="L10" s="41"/>
      <c r="M10" s="41"/>
      <c r="N10" s="41"/>
      <c r="O10" s="37"/>
      <c r="P10" s="38"/>
      <c r="Q10" s="41"/>
      <c r="R10" s="41"/>
      <c r="S10" s="37"/>
      <c r="T10" s="38"/>
      <c r="U10" s="37"/>
      <c r="V10" s="38"/>
      <c r="W10" s="41"/>
      <c r="X10" s="41"/>
      <c r="Y10" s="41"/>
      <c r="Z10" s="41"/>
      <c r="AA10" s="41"/>
      <c r="AB10" s="41"/>
      <c r="AC10" s="39"/>
      <c r="AD10" s="36"/>
      <c r="AE10" s="41"/>
      <c r="AF10" s="41"/>
      <c r="AG10" s="41"/>
      <c r="AH10" s="37"/>
      <c r="AI10" s="36"/>
      <c r="AJ10" s="37"/>
      <c r="AK10" s="36"/>
      <c r="AL10" s="37"/>
      <c r="AM10" s="36"/>
      <c r="AN10" s="41"/>
      <c r="AO10" s="37"/>
      <c r="AP10" s="36"/>
      <c r="AQ10" s="41"/>
      <c r="AR10" s="41"/>
      <c r="AS10" s="37"/>
      <c r="AT10" s="36"/>
      <c r="AU10" s="37"/>
      <c r="AV10" s="36"/>
      <c r="AW10" s="40"/>
      <c r="AX10" s="36"/>
    </row>
    <row r="11" spans="1:50" s="45" customFormat="1" x14ac:dyDescent="0.2">
      <c r="A11" s="42" t="s">
        <v>4</v>
      </c>
      <c r="B11" s="43" t="s">
        <v>23</v>
      </c>
      <c r="C11" s="44">
        <v>15</v>
      </c>
      <c r="D11" s="37">
        <f>ROUND(E11*C11,1)</f>
        <v>655.20000000000005</v>
      </c>
      <c r="E11" s="36">
        <f>RCFs!C$43</f>
        <v>43.679000000000002</v>
      </c>
      <c r="F11" s="116">
        <v>297.10000000000002</v>
      </c>
      <c r="G11" s="36">
        <f>F11/C11</f>
        <v>19.806666666666668</v>
      </c>
      <c r="H11" s="116">
        <f>F11/1.03*1.06</f>
        <v>305.75339805825246</v>
      </c>
      <c r="I11" s="36">
        <f>H11/C11</f>
        <v>20.383559870550165</v>
      </c>
      <c r="J11" s="41">
        <f t="shared" ref="J11:N20" si="0">ROUND($C11*$I11*J$6,1)</f>
        <v>336.3</v>
      </c>
      <c r="K11" s="41">
        <f t="shared" si="0"/>
        <v>412.8</v>
      </c>
      <c r="L11" s="41">
        <f t="shared" si="0"/>
        <v>458.6</v>
      </c>
      <c r="M11" s="41">
        <f t="shared" si="0"/>
        <v>611.5</v>
      </c>
      <c r="N11" s="41">
        <f t="shared" si="0"/>
        <v>657.4</v>
      </c>
      <c r="O11" s="116">
        <v>300.5</v>
      </c>
      <c r="P11" s="36">
        <f>O11/$C11</f>
        <v>20.033333333333335</v>
      </c>
      <c r="Q11" s="41">
        <f>ROUNDDOWN($O11*Q$6,1)</f>
        <v>390.6</v>
      </c>
      <c r="R11" s="41">
        <f>ROUNDDOWN($O11*R$6,1)</f>
        <v>450.7</v>
      </c>
      <c r="S11" s="116">
        <v>200.8</v>
      </c>
      <c r="T11" s="36">
        <f>S11/$C11</f>
        <v>13.386666666666667</v>
      </c>
      <c r="U11" s="116">
        <f>ROUNDDOWN(S11*1.055,1)</f>
        <v>211.8</v>
      </c>
      <c r="V11" s="36">
        <f>U11/$C11</f>
        <v>14.120000000000001</v>
      </c>
      <c r="W11" s="41">
        <f t="shared" ref="W11:AB11" si="1">ROUNDDOWN($U11*W$6,1)</f>
        <v>232.9</v>
      </c>
      <c r="X11" s="41">
        <f t="shared" si="1"/>
        <v>290.10000000000002</v>
      </c>
      <c r="Y11" s="41">
        <f t="shared" si="1"/>
        <v>343.1</v>
      </c>
      <c r="Z11" s="41">
        <f t="shared" si="1"/>
        <v>311.3</v>
      </c>
      <c r="AA11" s="41">
        <f t="shared" si="1"/>
        <v>459.6</v>
      </c>
      <c r="AB11" s="41">
        <f t="shared" si="1"/>
        <v>635.4</v>
      </c>
      <c r="AC11" s="37">
        <v>299.89999999999998</v>
      </c>
      <c r="AD11" s="36">
        <f>AC11/$C11</f>
        <v>19.993333333333332</v>
      </c>
      <c r="AE11" s="41">
        <f t="shared" ref="AE11:AG26" si="2">ROUND($AC11*AE$6,1)</f>
        <v>494.8</v>
      </c>
      <c r="AF11" s="41">
        <f t="shared" si="2"/>
        <v>629.79999999999995</v>
      </c>
      <c r="AG11" s="41">
        <f t="shared" si="2"/>
        <v>899.7</v>
      </c>
      <c r="AH11" s="116">
        <v>301.8</v>
      </c>
      <c r="AI11" s="36">
        <f>AH11/$C11</f>
        <v>20.12</v>
      </c>
      <c r="AJ11" s="116"/>
      <c r="AK11" s="36">
        <f>AJ11/$C11</f>
        <v>0</v>
      </c>
      <c r="AL11" s="226">
        <f>ROUNDDOWN($C11*AM11,1)</f>
        <v>310.60000000000002</v>
      </c>
      <c r="AM11" s="36">
        <f>RCFs!I$33</f>
        <v>20.709</v>
      </c>
      <c r="AN11" s="41">
        <f>ROUNDDOWN($AL11*AN$6,1)</f>
        <v>465.9</v>
      </c>
      <c r="AO11" s="116">
        <v>314.60000000000002</v>
      </c>
      <c r="AP11" s="36">
        <f>AO11/$C11</f>
        <v>20.973333333333336</v>
      </c>
      <c r="AQ11" s="41">
        <f>ROUNDDOWN($AO11*AQ$6,1)</f>
        <v>377.5</v>
      </c>
      <c r="AR11" s="41">
        <f>ROUNDDOWN($AO11*AR$6,1)</f>
        <v>424.7</v>
      </c>
      <c r="AS11" s="116">
        <v>317.7</v>
      </c>
      <c r="AT11" s="36">
        <f>AS11/$C11</f>
        <v>21.18</v>
      </c>
      <c r="AU11" s="116">
        <v>311.2</v>
      </c>
      <c r="AV11" s="36">
        <f>AU11/$C11</f>
        <v>20.746666666666666</v>
      </c>
      <c r="AW11" s="226">
        <f>ROUNDDOWN($C11*AX11,1)</f>
        <v>307.10000000000002</v>
      </c>
      <c r="AX11" s="36">
        <f>RCFs!I$41</f>
        <v>20.478000000000002</v>
      </c>
    </row>
    <row r="12" spans="1:50" s="45" customFormat="1" x14ac:dyDescent="0.2">
      <c r="A12" s="42" t="s">
        <v>5</v>
      </c>
      <c r="B12" s="43" t="s">
        <v>6</v>
      </c>
      <c r="C12" s="44">
        <v>15</v>
      </c>
      <c r="D12" s="37">
        <f t="shared" ref="D12:D26" si="3">E12*C12</f>
        <v>655.18500000000006</v>
      </c>
      <c r="E12" s="36">
        <f>RCFs!C$43</f>
        <v>43.679000000000002</v>
      </c>
      <c r="F12" s="116">
        <v>297.10000000000002</v>
      </c>
      <c r="G12" s="36">
        <f t="shared" ref="G12:G26" si="4">F12/C12</f>
        <v>19.806666666666668</v>
      </c>
      <c r="H12" s="116">
        <f t="shared" ref="H12:H26" si="5">F12/1.03*1.06</f>
        <v>305.75339805825246</v>
      </c>
      <c r="I12" s="36">
        <f t="shared" ref="I12:I26" si="6">H12/C12</f>
        <v>20.383559870550165</v>
      </c>
      <c r="J12" s="41">
        <f t="shared" si="0"/>
        <v>336.3</v>
      </c>
      <c r="K12" s="41">
        <f t="shared" si="0"/>
        <v>412.8</v>
      </c>
      <c r="L12" s="41">
        <f t="shared" si="0"/>
        <v>458.6</v>
      </c>
      <c r="M12" s="41">
        <f t="shared" si="0"/>
        <v>611.5</v>
      </c>
      <c r="N12" s="41">
        <f t="shared" si="0"/>
        <v>657.4</v>
      </c>
      <c r="O12" s="116">
        <v>300.5</v>
      </c>
      <c r="P12" s="36">
        <f t="shared" ref="P12:P26" si="7">O12/$C12</f>
        <v>20.033333333333335</v>
      </c>
      <c r="Q12" s="41">
        <f t="shared" ref="Q12:R26" si="8">ROUNDDOWN($O12*Q$6,1)</f>
        <v>390.6</v>
      </c>
      <c r="R12" s="41">
        <f t="shared" si="8"/>
        <v>450.7</v>
      </c>
      <c r="S12" s="116">
        <v>280</v>
      </c>
      <c r="T12" s="36">
        <f t="shared" ref="T12:T26" si="9">S12/$C12</f>
        <v>18.666666666666668</v>
      </c>
      <c r="U12" s="116">
        <f t="shared" ref="U12:U25" si="10">ROUNDDOWN(S12*1.055,1)</f>
        <v>295.39999999999998</v>
      </c>
      <c r="V12" s="36">
        <f t="shared" ref="V12:V26" si="11">U12/$C12</f>
        <v>19.693333333333332</v>
      </c>
      <c r="W12" s="41">
        <f t="shared" ref="W12:AB25" si="12">ROUNDDOWN($U12*W$6,1)</f>
        <v>324.89999999999998</v>
      </c>
      <c r="X12" s="41">
        <f t="shared" si="12"/>
        <v>404.6</v>
      </c>
      <c r="Y12" s="41">
        <f t="shared" si="12"/>
        <v>478.5</v>
      </c>
      <c r="Z12" s="41">
        <f t="shared" si="12"/>
        <v>434.2</v>
      </c>
      <c r="AA12" s="41">
        <f t="shared" si="12"/>
        <v>641</v>
      </c>
      <c r="AB12" s="41">
        <f t="shared" si="12"/>
        <v>886.2</v>
      </c>
      <c r="AC12" s="37">
        <v>299.89999999999998</v>
      </c>
      <c r="AD12" s="36">
        <f t="shared" ref="AD12:AD26" si="13">AC12/$C12</f>
        <v>19.993333333333332</v>
      </c>
      <c r="AE12" s="41">
        <f t="shared" si="2"/>
        <v>494.8</v>
      </c>
      <c r="AF12" s="41">
        <f t="shared" si="2"/>
        <v>629.79999999999995</v>
      </c>
      <c r="AG12" s="41">
        <f t="shared" si="2"/>
        <v>899.7</v>
      </c>
      <c r="AH12" s="116">
        <v>295.5</v>
      </c>
      <c r="AI12" s="36">
        <f t="shared" ref="AI12:AI26" si="14">AH12/$C12</f>
        <v>19.7</v>
      </c>
      <c r="AJ12" s="116"/>
      <c r="AK12" s="36">
        <f t="shared" ref="AK12:AK26" si="15">AJ12/$C12</f>
        <v>0</v>
      </c>
      <c r="AL12" s="226">
        <f t="shared" ref="AL12:AL26" si="16">ROUNDDOWN(C12*AM12,1)</f>
        <v>310.60000000000002</v>
      </c>
      <c r="AM12" s="36">
        <f>RCFs!I$33</f>
        <v>20.709</v>
      </c>
      <c r="AN12" s="41">
        <f t="shared" ref="AN12:AN26" si="17">ROUNDDOWN($AL12*AN$6,1)</f>
        <v>465.9</v>
      </c>
      <c r="AO12" s="116">
        <v>314.60000000000002</v>
      </c>
      <c r="AP12" s="36">
        <f t="shared" ref="AP12:AP26" si="18">AO12/$C12</f>
        <v>20.973333333333336</v>
      </c>
      <c r="AQ12" s="41">
        <f t="shared" ref="AQ12:AR26" si="19">ROUNDDOWN($AO12*AQ$6,1)</f>
        <v>377.5</v>
      </c>
      <c r="AR12" s="41">
        <f t="shared" si="19"/>
        <v>424.7</v>
      </c>
      <c r="AS12" s="116">
        <v>317.7</v>
      </c>
      <c r="AT12" s="36">
        <f t="shared" ref="AT12:AT26" si="20">AS12/$C12</f>
        <v>21.18</v>
      </c>
      <c r="AU12" s="116">
        <v>311.2</v>
      </c>
      <c r="AV12" s="36">
        <f t="shared" ref="AV12:AV26" si="21">AU12/$C12</f>
        <v>20.746666666666666</v>
      </c>
      <c r="AW12" s="226">
        <f t="shared" ref="AW12:AW16" si="22">ROUNDDOWN($C12*AX12,1)</f>
        <v>307.10000000000002</v>
      </c>
      <c r="AX12" s="36">
        <f>RCFs!I$41</f>
        <v>20.478000000000002</v>
      </c>
    </row>
    <row r="13" spans="1:50" s="45" customFormat="1" x14ac:dyDescent="0.2">
      <c r="A13" s="46" t="s">
        <v>25</v>
      </c>
      <c r="B13" s="47" t="s">
        <v>26</v>
      </c>
      <c r="C13" s="44">
        <v>12</v>
      </c>
      <c r="D13" s="37">
        <f t="shared" si="3"/>
        <v>524.14800000000002</v>
      </c>
      <c r="E13" s="36">
        <f>RCFs!C$43</f>
        <v>43.679000000000002</v>
      </c>
      <c r="F13" s="116">
        <v>237.6</v>
      </c>
      <c r="G13" s="36">
        <f t="shared" si="4"/>
        <v>19.8</v>
      </c>
      <c r="H13" s="116">
        <f t="shared" si="5"/>
        <v>244.52038834951455</v>
      </c>
      <c r="I13" s="36">
        <f t="shared" si="6"/>
        <v>20.376699029126211</v>
      </c>
      <c r="J13" s="41">
        <f t="shared" si="0"/>
        <v>269</v>
      </c>
      <c r="K13" s="41">
        <f t="shared" si="0"/>
        <v>330.1</v>
      </c>
      <c r="L13" s="41">
        <f t="shared" si="0"/>
        <v>366.8</v>
      </c>
      <c r="M13" s="41">
        <f t="shared" si="0"/>
        <v>489</v>
      </c>
      <c r="N13" s="41">
        <f t="shared" si="0"/>
        <v>525.70000000000005</v>
      </c>
      <c r="O13" s="116">
        <v>240.5</v>
      </c>
      <c r="P13" s="36">
        <f t="shared" si="7"/>
        <v>20.041666666666668</v>
      </c>
      <c r="Q13" s="41">
        <f t="shared" si="8"/>
        <v>312.60000000000002</v>
      </c>
      <c r="R13" s="41">
        <f t="shared" si="8"/>
        <v>360.7</v>
      </c>
      <c r="S13" s="116">
        <v>224.2</v>
      </c>
      <c r="T13" s="36">
        <f t="shared" si="9"/>
        <v>18.683333333333334</v>
      </c>
      <c r="U13" s="116">
        <f t="shared" si="10"/>
        <v>236.5</v>
      </c>
      <c r="V13" s="36">
        <f t="shared" si="11"/>
        <v>19.708333333333332</v>
      </c>
      <c r="W13" s="41">
        <f t="shared" si="12"/>
        <v>260.10000000000002</v>
      </c>
      <c r="X13" s="41">
        <f t="shared" si="12"/>
        <v>324</v>
      </c>
      <c r="Y13" s="41">
        <f t="shared" si="12"/>
        <v>383.1</v>
      </c>
      <c r="Z13" s="41">
        <f t="shared" si="12"/>
        <v>347.6</v>
      </c>
      <c r="AA13" s="41">
        <f t="shared" si="12"/>
        <v>513.20000000000005</v>
      </c>
      <c r="AB13" s="41">
        <f t="shared" si="12"/>
        <v>709.5</v>
      </c>
      <c r="AC13" s="39">
        <v>240.1</v>
      </c>
      <c r="AD13" s="36">
        <f t="shared" si="13"/>
        <v>20.008333333333333</v>
      </c>
      <c r="AE13" s="41">
        <f t="shared" si="2"/>
        <v>396.2</v>
      </c>
      <c r="AF13" s="41">
        <f t="shared" si="2"/>
        <v>504.2</v>
      </c>
      <c r="AG13" s="41">
        <f t="shared" si="2"/>
        <v>720.3</v>
      </c>
      <c r="AH13" s="116">
        <v>235.4</v>
      </c>
      <c r="AI13" s="36">
        <f t="shared" si="14"/>
        <v>19.616666666666667</v>
      </c>
      <c r="AJ13" s="116"/>
      <c r="AK13" s="36">
        <f t="shared" si="15"/>
        <v>0</v>
      </c>
      <c r="AL13" s="226">
        <f t="shared" si="16"/>
        <v>248.5</v>
      </c>
      <c r="AM13" s="36">
        <f>RCFs!I$33</f>
        <v>20.709</v>
      </c>
      <c r="AN13" s="41">
        <f t="shared" si="17"/>
        <v>372.7</v>
      </c>
      <c r="AO13" s="116">
        <v>256</v>
      </c>
      <c r="AP13" s="36">
        <f t="shared" si="18"/>
        <v>21.333333333333332</v>
      </c>
      <c r="AQ13" s="41">
        <f t="shared" si="19"/>
        <v>307.2</v>
      </c>
      <c r="AR13" s="41">
        <f t="shared" si="19"/>
        <v>345.6</v>
      </c>
      <c r="AS13" s="116">
        <v>254.2</v>
      </c>
      <c r="AT13" s="36">
        <f t="shared" si="20"/>
        <v>21.183333333333334</v>
      </c>
      <c r="AU13" s="116">
        <v>249</v>
      </c>
      <c r="AV13" s="36">
        <f t="shared" si="21"/>
        <v>20.75</v>
      </c>
      <c r="AW13" s="226">
        <f t="shared" si="22"/>
        <v>245.7</v>
      </c>
      <c r="AX13" s="36">
        <f>RCFs!I$41</f>
        <v>20.478000000000002</v>
      </c>
    </row>
    <row r="14" spans="1:50" s="45" customFormat="1" x14ac:dyDescent="0.2">
      <c r="A14" s="42" t="s">
        <v>7</v>
      </c>
      <c r="B14" s="43" t="s">
        <v>8</v>
      </c>
      <c r="C14" s="44">
        <v>5</v>
      </c>
      <c r="D14" s="37">
        <f t="shared" si="3"/>
        <v>218.39500000000001</v>
      </c>
      <c r="E14" s="36">
        <f>RCFs!C$43</f>
        <v>43.679000000000002</v>
      </c>
      <c r="F14" s="116">
        <v>98.1</v>
      </c>
      <c r="G14" s="36">
        <f t="shared" si="4"/>
        <v>19.619999999999997</v>
      </c>
      <c r="H14" s="116">
        <f t="shared" si="5"/>
        <v>100.95728155339805</v>
      </c>
      <c r="I14" s="36">
        <f t="shared" si="6"/>
        <v>20.191456310679609</v>
      </c>
      <c r="J14" s="41">
        <f t="shared" si="0"/>
        <v>111.1</v>
      </c>
      <c r="K14" s="41">
        <f t="shared" si="0"/>
        <v>136.30000000000001</v>
      </c>
      <c r="L14" s="41">
        <f t="shared" si="0"/>
        <v>151.4</v>
      </c>
      <c r="M14" s="41">
        <f t="shared" si="0"/>
        <v>201.9</v>
      </c>
      <c r="N14" s="41">
        <f t="shared" si="0"/>
        <v>217.1</v>
      </c>
      <c r="O14" s="116">
        <v>100.4</v>
      </c>
      <c r="P14" s="36">
        <f t="shared" si="7"/>
        <v>20.080000000000002</v>
      </c>
      <c r="Q14" s="41">
        <f t="shared" si="8"/>
        <v>130.5</v>
      </c>
      <c r="R14" s="41">
        <f t="shared" si="8"/>
        <v>150.6</v>
      </c>
      <c r="S14" s="116">
        <v>93.2</v>
      </c>
      <c r="T14" s="36">
        <f t="shared" si="9"/>
        <v>18.64</v>
      </c>
      <c r="U14" s="116">
        <f t="shared" si="10"/>
        <v>98.3</v>
      </c>
      <c r="V14" s="36">
        <f t="shared" si="11"/>
        <v>19.66</v>
      </c>
      <c r="W14" s="41">
        <f t="shared" si="12"/>
        <v>108.1</v>
      </c>
      <c r="X14" s="41">
        <f t="shared" si="12"/>
        <v>134.6</v>
      </c>
      <c r="Y14" s="41">
        <f t="shared" si="12"/>
        <v>159.19999999999999</v>
      </c>
      <c r="Z14" s="41">
        <f t="shared" si="12"/>
        <v>144.5</v>
      </c>
      <c r="AA14" s="41">
        <f t="shared" si="12"/>
        <v>213.3</v>
      </c>
      <c r="AB14" s="41">
        <f t="shared" si="12"/>
        <v>294.89999999999998</v>
      </c>
      <c r="AC14" s="39">
        <v>100.2</v>
      </c>
      <c r="AD14" s="36">
        <f t="shared" si="13"/>
        <v>20.04</v>
      </c>
      <c r="AE14" s="41">
        <f t="shared" si="2"/>
        <v>165.3</v>
      </c>
      <c r="AF14" s="41">
        <f t="shared" si="2"/>
        <v>210.4</v>
      </c>
      <c r="AG14" s="41">
        <f t="shared" si="2"/>
        <v>300.60000000000002</v>
      </c>
      <c r="AH14" s="116">
        <v>100.7</v>
      </c>
      <c r="AI14" s="36">
        <f t="shared" si="14"/>
        <v>20.14</v>
      </c>
      <c r="AJ14" s="116"/>
      <c r="AK14" s="36">
        <f t="shared" si="15"/>
        <v>0</v>
      </c>
      <c r="AL14" s="226">
        <f t="shared" si="16"/>
        <v>103.5</v>
      </c>
      <c r="AM14" s="36">
        <f>RCFs!I$33</f>
        <v>20.709</v>
      </c>
      <c r="AN14" s="41">
        <f t="shared" si="17"/>
        <v>155.19999999999999</v>
      </c>
      <c r="AO14" s="116">
        <v>104.8</v>
      </c>
      <c r="AP14" s="36">
        <f t="shared" si="18"/>
        <v>20.96</v>
      </c>
      <c r="AQ14" s="41">
        <f t="shared" si="19"/>
        <v>125.7</v>
      </c>
      <c r="AR14" s="41">
        <f t="shared" si="19"/>
        <v>141.4</v>
      </c>
      <c r="AS14" s="116">
        <v>105.9</v>
      </c>
      <c r="AT14" s="36">
        <f t="shared" si="20"/>
        <v>21.18</v>
      </c>
      <c r="AU14" s="116">
        <v>103.7</v>
      </c>
      <c r="AV14" s="36">
        <f t="shared" si="21"/>
        <v>20.740000000000002</v>
      </c>
      <c r="AW14" s="226">
        <f t="shared" si="22"/>
        <v>102.3</v>
      </c>
      <c r="AX14" s="36">
        <f>RCFs!I$41</f>
        <v>20.478000000000002</v>
      </c>
    </row>
    <row r="15" spans="1:50" s="45" customFormat="1" x14ac:dyDescent="0.2">
      <c r="A15" s="42" t="s">
        <v>27</v>
      </c>
      <c r="B15" s="43" t="s">
        <v>28</v>
      </c>
      <c r="C15" s="44">
        <v>9</v>
      </c>
      <c r="D15" s="37">
        <f t="shared" si="3"/>
        <v>393.11099999999999</v>
      </c>
      <c r="E15" s="36">
        <f>RCFs!C$43</f>
        <v>43.679000000000002</v>
      </c>
      <c r="F15" s="116">
        <v>178.3</v>
      </c>
      <c r="G15" s="36">
        <f t="shared" si="4"/>
        <v>19.811111111111114</v>
      </c>
      <c r="H15" s="116">
        <f t="shared" si="5"/>
        <v>183.49320388349514</v>
      </c>
      <c r="I15" s="36">
        <f t="shared" si="6"/>
        <v>20.388133764832794</v>
      </c>
      <c r="J15" s="41">
        <f t="shared" si="0"/>
        <v>201.8</v>
      </c>
      <c r="K15" s="41">
        <f t="shared" si="0"/>
        <v>247.7</v>
      </c>
      <c r="L15" s="41">
        <f t="shared" si="0"/>
        <v>275.2</v>
      </c>
      <c r="M15" s="41">
        <f t="shared" si="0"/>
        <v>367</v>
      </c>
      <c r="N15" s="41">
        <f t="shared" si="0"/>
        <v>394.5</v>
      </c>
      <c r="O15" s="116">
        <v>180.2</v>
      </c>
      <c r="P15" s="36">
        <f t="shared" si="7"/>
        <v>20.022222222222222</v>
      </c>
      <c r="Q15" s="41">
        <f t="shared" si="8"/>
        <v>234.2</v>
      </c>
      <c r="R15" s="41">
        <f t="shared" si="8"/>
        <v>270.3</v>
      </c>
      <c r="S15" s="116">
        <v>167.8</v>
      </c>
      <c r="T15" s="36">
        <f t="shared" si="9"/>
        <v>18.644444444444446</v>
      </c>
      <c r="U15" s="116">
        <f t="shared" si="10"/>
        <v>177</v>
      </c>
      <c r="V15" s="36">
        <f t="shared" si="11"/>
        <v>19.666666666666668</v>
      </c>
      <c r="W15" s="41">
        <f t="shared" si="12"/>
        <v>194.7</v>
      </c>
      <c r="X15" s="41">
        <f t="shared" si="12"/>
        <v>242.4</v>
      </c>
      <c r="Y15" s="41">
        <f t="shared" si="12"/>
        <v>286.7</v>
      </c>
      <c r="Z15" s="41">
        <f t="shared" si="12"/>
        <v>260.10000000000002</v>
      </c>
      <c r="AA15" s="41">
        <f t="shared" si="12"/>
        <v>384</v>
      </c>
      <c r="AB15" s="41">
        <f t="shared" si="12"/>
        <v>531</v>
      </c>
      <c r="AC15" s="39">
        <v>179.9</v>
      </c>
      <c r="AD15" s="36">
        <f t="shared" si="13"/>
        <v>19.988888888888891</v>
      </c>
      <c r="AE15" s="41">
        <f t="shared" si="2"/>
        <v>296.8</v>
      </c>
      <c r="AF15" s="41">
        <f t="shared" si="2"/>
        <v>377.8</v>
      </c>
      <c r="AG15" s="41">
        <f t="shared" si="2"/>
        <v>539.70000000000005</v>
      </c>
      <c r="AH15" s="116">
        <v>181</v>
      </c>
      <c r="AI15" s="36">
        <f t="shared" si="14"/>
        <v>20.111111111111111</v>
      </c>
      <c r="AJ15" s="116"/>
      <c r="AK15" s="36">
        <f t="shared" si="15"/>
        <v>0</v>
      </c>
      <c r="AL15" s="226">
        <f t="shared" si="16"/>
        <v>186.3</v>
      </c>
      <c r="AM15" s="36">
        <f>RCFs!I$33</f>
        <v>20.709</v>
      </c>
      <c r="AN15" s="41">
        <f t="shared" si="17"/>
        <v>279.39999999999998</v>
      </c>
      <c r="AO15" s="116">
        <v>188.9</v>
      </c>
      <c r="AP15" s="36">
        <f t="shared" si="18"/>
        <v>20.988888888888891</v>
      </c>
      <c r="AQ15" s="41">
        <f t="shared" si="19"/>
        <v>226.6</v>
      </c>
      <c r="AR15" s="41">
        <f t="shared" si="19"/>
        <v>255</v>
      </c>
      <c r="AS15" s="116">
        <v>190.8</v>
      </c>
      <c r="AT15" s="36">
        <f t="shared" si="20"/>
        <v>21.200000000000003</v>
      </c>
      <c r="AU15" s="116">
        <v>186.7</v>
      </c>
      <c r="AV15" s="36">
        <f t="shared" si="21"/>
        <v>20.744444444444444</v>
      </c>
      <c r="AW15" s="226">
        <f t="shared" si="22"/>
        <v>184.3</v>
      </c>
      <c r="AX15" s="36">
        <f>RCFs!I$41</f>
        <v>20.478000000000002</v>
      </c>
    </row>
    <row r="16" spans="1:50" s="45" customFormat="1" x14ac:dyDescent="0.2">
      <c r="A16" s="42" t="s">
        <v>9</v>
      </c>
      <c r="B16" s="43" t="s">
        <v>10</v>
      </c>
      <c r="C16" s="44">
        <v>6</v>
      </c>
      <c r="D16" s="37">
        <f t="shared" si="3"/>
        <v>262.07400000000001</v>
      </c>
      <c r="E16" s="36">
        <f>RCFs!C$43</f>
        <v>43.679000000000002</v>
      </c>
      <c r="F16" s="116">
        <v>118.3</v>
      </c>
      <c r="G16" s="36">
        <f t="shared" si="4"/>
        <v>19.716666666666665</v>
      </c>
      <c r="H16" s="116">
        <f t="shared" si="5"/>
        <v>121.74563106796116</v>
      </c>
      <c r="I16" s="36">
        <f t="shared" si="6"/>
        <v>20.290938511326861</v>
      </c>
      <c r="J16" s="41">
        <f t="shared" si="0"/>
        <v>133.9</v>
      </c>
      <c r="K16" s="41">
        <f t="shared" si="0"/>
        <v>164.4</v>
      </c>
      <c r="L16" s="41">
        <f t="shared" si="0"/>
        <v>182.6</v>
      </c>
      <c r="M16" s="41">
        <f t="shared" si="0"/>
        <v>243.5</v>
      </c>
      <c r="N16" s="41">
        <f t="shared" si="0"/>
        <v>261.8</v>
      </c>
      <c r="O16" s="226">
        <f>ROUNDDOWN($C16*P$11,1)</f>
        <v>120.2</v>
      </c>
      <c r="P16" s="36">
        <f t="shared" si="7"/>
        <v>20.033333333333335</v>
      </c>
      <c r="Q16" s="41">
        <f t="shared" si="8"/>
        <v>156.19999999999999</v>
      </c>
      <c r="R16" s="41">
        <f t="shared" si="8"/>
        <v>180.3</v>
      </c>
      <c r="S16" s="116">
        <v>112.1</v>
      </c>
      <c r="T16" s="36">
        <f t="shared" si="9"/>
        <v>18.683333333333334</v>
      </c>
      <c r="U16" s="116">
        <f t="shared" si="10"/>
        <v>118.2</v>
      </c>
      <c r="V16" s="36">
        <f t="shared" si="11"/>
        <v>19.7</v>
      </c>
      <c r="W16" s="41">
        <f t="shared" si="12"/>
        <v>130</v>
      </c>
      <c r="X16" s="41">
        <f t="shared" si="12"/>
        <v>161.9</v>
      </c>
      <c r="Y16" s="41">
        <f t="shared" si="12"/>
        <v>191.4</v>
      </c>
      <c r="Z16" s="41">
        <f t="shared" si="12"/>
        <v>173.7</v>
      </c>
      <c r="AA16" s="41">
        <f t="shared" si="12"/>
        <v>256.39999999999998</v>
      </c>
      <c r="AB16" s="41">
        <f t="shared" si="12"/>
        <v>354.6</v>
      </c>
      <c r="AC16" s="226">
        <f>ROUNDDOWN($C16*AD$11,1)</f>
        <v>119.9</v>
      </c>
      <c r="AD16" s="36">
        <f t="shared" si="13"/>
        <v>19.983333333333334</v>
      </c>
      <c r="AE16" s="41">
        <f t="shared" si="2"/>
        <v>197.8</v>
      </c>
      <c r="AF16" s="41">
        <f t="shared" si="2"/>
        <v>251.8</v>
      </c>
      <c r="AG16" s="41">
        <f t="shared" si="2"/>
        <v>359.7</v>
      </c>
      <c r="AH16" s="116">
        <v>120.8</v>
      </c>
      <c r="AI16" s="36">
        <f t="shared" si="14"/>
        <v>20.133333333333333</v>
      </c>
      <c r="AJ16" s="116"/>
      <c r="AK16" s="36">
        <f t="shared" si="15"/>
        <v>0</v>
      </c>
      <c r="AL16" s="226">
        <f t="shared" si="16"/>
        <v>124.2</v>
      </c>
      <c r="AM16" s="36">
        <f>RCFs!I$33</f>
        <v>20.709</v>
      </c>
      <c r="AN16" s="41">
        <f t="shared" si="17"/>
        <v>186.3</v>
      </c>
      <c r="AO16" s="226">
        <f>ROUNDDOWN($C16*AP$11,1)</f>
        <v>125.8</v>
      </c>
      <c r="AP16" s="36">
        <f t="shared" si="18"/>
        <v>20.966666666666665</v>
      </c>
      <c r="AQ16" s="41">
        <f t="shared" si="19"/>
        <v>150.9</v>
      </c>
      <c r="AR16" s="41">
        <f t="shared" si="19"/>
        <v>169.8</v>
      </c>
      <c r="AS16" s="116">
        <v>127.2</v>
      </c>
      <c r="AT16" s="36">
        <f t="shared" si="20"/>
        <v>21.2</v>
      </c>
      <c r="AU16" s="116">
        <v>124.69</v>
      </c>
      <c r="AV16" s="36">
        <f t="shared" si="21"/>
        <v>20.781666666666666</v>
      </c>
      <c r="AW16" s="226">
        <f t="shared" si="22"/>
        <v>122.8</v>
      </c>
      <c r="AX16" s="36">
        <f>RCFs!I$41</f>
        <v>20.478000000000002</v>
      </c>
    </row>
    <row r="17" spans="1:50" s="45" customFormat="1" x14ac:dyDescent="0.2">
      <c r="A17" s="42" t="s">
        <v>11</v>
      </c>
      <c r="B17" s="43" t="s">
        <v>12</v>
      </c>
      <c r="C17" s="44">
        <v>8</v>
      </c>
      <c r="D17" s="37">
        <f t="shared" si="3"/>
        <v>349.43200000000002</v>
      </c>
      <c r="E17" s="36">
        <f>RCFs!C$43</f>
        <v>43.679000000000002</v>
      </c>
      <c r="F17" s="116">
        <v>158.30000000000001</v>
      </c>
      <c r="G17" s="36">
        <f t="shared" si="4"/>
        <v>19.787500000000001</v>
      </c>
      <c r="H17" s="116">
        <f t="shared" si="5"/>
        <v>162.91067961165052</v>
      </c>
      <c r="I17" s="36">
        <f t="shared" si="6"/>
        <v>20.363834951456315</v>
      </c>
      <c r="J17" s="41">
        <f t="shared" si="0"/>
        <v>179.2</v>
      </c>
      <c r="K17" s="41">
        <f t="shared" si="0"/>
        <v>219.9</v>
      </c>
      <c r="L17" s="41">
        <f t="shared" si="0"/>
        <v>244.4</v>
      </c>
      <c r="M17" s="41">
        <f t="shared" si="0"/>
        <v>325.8</v>
      </c>
      <c r="N17" s="41">
        <f t="shared" si="0"/>
        <v>350.3</v>
      </c>
      <c r="O17" s="226">
        <f>ROUNDDOWN($C17*P$11,1)</f>
        <v>160.19999999999999</v>
      </c>
      <c r="P17" s="36">
        <f t="shared" si="7"/>
        <v>20.024999999999999</v>
      </c>
      <c r="Q17" s="41">
        <f t="shared" si="8"/>
        <v>208.2</v>
      </c>
      <c r="R17" s="41">
        <f t="shared" si="8"/>
        <v>240.3</v>
      </c>
      <c r="S17" s="116">
        <v>149.4</v>
      </c>
      <c r="T17" s="36">
        <f t="shared" si="9"/>
        <v>18.675000000000001</v>
      </c>
      <c r="U17" s="116">
        <f t="shared" si="10"/>
        <v>157.6</v>
      </c>
      <c r="V17" s="36">
        <f t="shared" si="11"/>
        <v>19.7</v>
      </c>
      <c r="W17" s="41">
        <f t="shared" si="12"/>
        <v>173.3</v>
      </c>
      <c r="X17" s="41">
        <f t="shared" si="12"/>
        <v>215.9</v>
      </c>
      <c r="Y17" s="41">
        <f t="shared" si="12"/>
        <v>255.3</v>
      </c>
      <c r="Z17" s="41">
        <f t="shared" si="12"/>
        <v>231.6</v>
      </c>
      <c r="AA17" s="41">
        <f t="shared" si="12"/>
        <v>341.9</v>
      </c>
      <c r="AB17" s="41">
        <f t="shared" si="12"/>
        <v>472.8</v>
      </c>
      <c r="AC17" s="226">
        <f>ROUNDDOWN($C17*AD$11,1)</f>
        <v>159.9</v>
      </c>
      <c r="AD17" s="36">
        <f t="shared" si="13"/>
        <v>19.987500000000001</v>
      </c>
      <c r="AE17" s="41">
        <f t="shared" si="2"/>
        <v>263.8</v>
      </c>
      <c r="AF17" s="41">
        <f t="shared" si="2"/>
        <v>335.8</v>
      </c>
      <c r="AG17" s="41">
        <f t="shared" si="2"/>
        <v>479.7</v>
      </c>
      <c r="AH17" s="116">
        <v>0</v>
      </c>
      <c r="AI17" s="36">
        <f t="shared" si="14"/>
        <v>0</v>
      </c>
      <c r="AJ17" s="116"/>
      <c r="AK17" s="36">
        <f t="shared" si="15"/>
        <v>0</v>
      </c>
      <c r="AL17" s="226">
        <f t="shared" si="16"/>
        <v>165.6</v>
      </c>
      <c r="AM17" s="36">
        <f>RCFs!I$33</f>
        <v>20.709</v>
      </c>
      <c r="AN17" s="41">
        <f t="shared" si="17"/>
        <v>248.4</v>
      </c>
      <c r="AO17" s="226">
        <f>ROUNDDOWN($C17*AP$11,1)</f>
        <v>167.7</v>
      </c>
      <c r="AP17" s="36">
        <f t="shared" si="18"/>
        <v>20.962499999999999</v>
      </c>
      <c r="AQ17" s="41">
        <f t="shared" si="19"/>
        <v>201.2</v>
      </c>
      <c r="AR17" s="41">
        <f t="shared" si="19"/>
        <v>226.3</v>
      </c>
      <c r="AS17" s="116">
        <v>169.3</v>
      </c>
      <c r="AT17" s="36">
        <f t="shared" si="20"/>
        <v>21.162500000000001</v>
      </c>
      <c r="AU17" s="116">
        <v>165.99</v>
      </c>
      <c r="AV17" s="36">
        <f t="shared" si="21"/>
        <v>20.748750000000001</v>
      </c>
      <c r="AW17" s="37">
        <v>163.69999999999999</v>
      </c>
      <c r="AX17" s="36">
        <f t="shared" ref="AX17:AX25" si="23">AW17/$C17</f>
        <v>20.462499999999999</v>
      </c>
    </row>
    <row r="18" spans="1:50" s="45" customFormat="1" x14ac:dyDescent="0.2">
      <c r="A18" s="42" t="s">
        <v>13</v>
      </c>
      <c r="B18" s="43" t="s">
        <v>14</v>
      </c>
      <c r="C18" s="44">
        <v>14</v>
      </c>
      <c r="D18" s="37">
        <f t="shared" si="3"/>
        <v>611.50600000000009</v>
      </c>
      <c r="E18" s="36">
        <f>RCFs!C$43</f>
        <v>43.679000000000002</v>
      </c>
      <c r="F18" s="116">
        <v>277.2</v>
      </c>
      <c r="G18" s="36">
        <f t="shared" si="4"/>
        <v>19.8</v>
      </c>
      <c r="H18" s="116">
        <f t="shared" si="5"/>
        <v>285.27378640776698</v>
      </c>
      <c r="I18" s="36">
        <f t="shared" si="6"/>
        <v>20.376699029126211</v>
      </c>
      <c r="J18" s="41">
        <f t="shared" si="0"/>
        <v>313.8</v>
      </c>
      <c r="K18" s="41">
        <f t="shared" si="0"/>
        <v>385.1</v>
      </c>
      <c r="L18" s="41">
        <f t="shared" si="0"/>
        <v>427.9</v>
      </c>
      <c r="M18" s="41">
        <f t="shared" si="0"/>
        <v>570.5</v>
      </c>
      <c r="N18" s="41">
        <f t="shared" si="0"/>
        <v>613.29999999999995</v>
      </c>
      <c r="O18" s="226">
        <f>ROUNDDOWN($C18*P$11,1)</f>
        <v>280.39999999999998</v>
      </c>
      <c r="P18" s="36">
        <f t="shared" si="7"/>
        <v>20.028571428571428</v>
      </c>
      <c r="Q18" s="41">
        <f t="shared" si="8"/>
        <v>364.5</v>
      </c>
      <c r="R18" s="41">
        <f t="shared" si="8"/>
        <v>420.6</v>
      </c>
      <c r="S18" s="116">
        <v>261.60000000000002</v>
      </c>
      <c r="T18" s="36">
        <f t="shared" si="9"/>
        <v>18.685714285714287</v>
      </c>
      <c r="U18" s="116">
        <f t="shared" si="10"/>
        <v>275.89999999999998</v>
      </c>
      <c r="V18" s="36">
        <f t="shared" si="11"/>
        <v>19.707142857142856</v>
      </c>
      <c r="W18" s="41">
        <f t="shared" si="12"/>
        <v>303.39999999999998</v>
      </c>
      <c r="X18" s="41">
        <f t="shared" si="12"/>
        <v>377.9</v>
      </c>
      <c r="Y18" s="41">
        <f t="shared" si="12"/>
        <v>446.9</v>
      </c>
      <c r="Z18" s="41">
        <f t="shared" si="12"/>
        <v>405.5</v>
      </c>
      <c r="AA18" s="41">
        <f t="shared" si="12"/>
        <v>598.70000000000005</v>
      </c>
      <c r="AB18" s="41">
        <f t="shared" si="12"/>
        <v>827.7</v>
      </c>
      <c r="AC18" s="226">
        <f>ROUNDDOWN($C18*AD$11,1)</f>
        <v>279.89999999999998</v>
      </c>
      <c r="AD18" s="36">
        <f t="shared" si="13"/>
        <v>19.99285714285714</v>
      </c>
      <c r="AE18" s="41">
        <f t="shared" si="2"/>
        <v>461.8</v>
      </c>
      <c r="AF18" s="41">
        <f t="shared" si="2"/>
        <v>587.79999999999995</v>
      </c>
      <c r="AG18" s="41">
        <f t="shared" si="2"/>
        <v>839.7</v>
      </c>
      <c r="AH18" s="116">
        <v>281.7</v>
      </c>
      <c r="AI18" s="36">
        <f t="shared" si="14"/>
        <v>20.12142857142857</v>
      </c>
      <c r="AJ18" s="116"/>
      <c r="AK18" s="36">
        <f t="shared" si="15"/>
        <v>0</v>
      </c>
      <c r="AL18" s="226">
        <f t="shared" si="16"/>
        <v>289.89999999999998</v>
      </c>
      <c r="AM18" s="36">
        <f>RCFs!I$33</f>
        <v>20.709</v>
      </c>
      <c r="AN18" s="41">
        <f t="shared" si="17"/>
        <v>434.8</v>
      </c>
      <c r="AO18" s="226">
        <f>ROUNDDOWN($C18*AP$11,1)</f>
        <v>293.60000000000002</v>
      </c>
      <c r="AP18" s="36">
        <f t="shared" si="18"/>
        <v>20.971428571428572</v>
      </c>
      <c r="AQ18" s="41">
        <f t="shared" si="19"/>
        <v>352.3</v>
      </c>
      <c r="AR18" s="41">
        <f t="shared" si="19"/>
        <v>396.3</v>
      </c>
      <c r="AS18" s="116">
        <v>296.39999999999998</v>
      </c>
      <c r="AT18" s="36">
        <f t="shared" si="20"/>
        <v>21.171428571428571</v>
      </c>
      <c r="AU18" s="116">
        <v>290.49</v>
      </c>
      <c r="AV18" s="36">
        <f t="shared" si="21"/>
        <v>20.749285714285715</v>
      </c>
      <c r="AW18" s="226">
        <f>ROUNDDOWN($C18*AX18,1)</f>
        <v>286.60000000000002</v>
      </c>
      <c r="AX18" s="36">
        <f>RCFs!I$41</f>
        <v>20.478000000000002</v>
      </c>
    </row>
    <row r="19" spans="1:50" x14ac:dyDescent="0.2">
      <c r="A19" s="42" t="s">
        <v>29</v>
      </c>
      <c r="B19" s="43" t="s">
        <v>50</v>
      </c>
      <c r="C19" s="37"/>
      <c r="D19" s="37">
        <f t="shared" si="3"/>
        <v>0</v>
      </c>
      <c r="E19" s="36">
        <v>0</v>
      </c>
      <c r="F19" s="37">
        <v>0</v>
      </c>
      <c r="G19" s="36">
        <v>0</v>
      </c>
      <c r="H19" s="116">
        <f t="shared" si="5"/>
        <v>0</v>
      </c>
      <c r="I19" s="37">
        <v>0</v>
      </c>
      <c r="J19" s="41">
        <f t="shared" si="0"/>
        <v>0</v>
      </c>
      <c r="K19" s="41">
        <f t="shared" si="0"/>
        <v>0</v>
      </c>
      <c r="L19" s="41">
        <f t="shared" si="0"/>
        <v>0</v>
      </c>
      <c r="M19" s="41">
        <f t="shared" si="0"/>
        <v>0</v>
      </c>
      <c r="N19" s="41">
        <f t="shared" si="0"/>
        <v>0</v>
      </c>
      <c r="O19" s="116">
        <v>0</v>
      </c>
      <c r="P19" s="36">
        <v>0</v>
      </c>
      <c r="Q19" s="41">
        <f t="shared" si="8"/>
        <v>0</v>
      </c>
      <c r="R19" s="41">
        <f t="shared" si="8"/>
        <v>0</v>
      </c>
      <c r="S19" s="116">
        <v>0</v>
      </c>
      <c r="T19" s="36">
        <v>0</v>
      </c>
      <c r="U19" s="116">
        <f t="shared" si="10"/>
        <v>0</v>
      </c>
      <c r="V19" s="36">
        <v>0</v>
      </c>
      <c r="W19" s="41">
        <f t="shared" si="12"/>
        <v>0</v>
      </c>
      <c r="X19" s="41">
        <f t="shared" si="12"/>
        <v>0</v>
      </c>
      <c r="Y19" s="41">
        <f t="shared" si="12"/>
        <v>0</v>
      </c>
      <c r="Z19" s="41">
        <f t="shared" si="12"/>
        <v>0</v>
      </c>
      <c r="AA19" s="41">
        <f t="shared" si="12"/>
        <v>0</v>
      </c>
      <c r="AB19" s="41">
        <f t="shared" si="12"/>
        <v>0</v>
      </c>
      <c r="AC19" s="37">
        <v>0</v>
      </c>
      <c r="AD19" s="36">
        <v>0</v>
      </c>
      <c r="AE19" s="41">
        <f t="shared" si="2"/>
        <v>0</v>
      </c>
      <c r="AF19" s="41">
        <f t="shared" si="2"/>
        <v>0</v>
      </c>
      <c r="AG19" s="41">
        <f t="shared" si="2"/>
        <v>0</v>
      </c>
      <c r="AH19" s="37">
        <v>0</v>
      </c>
      <c r="AI19" s="36">
        <v>0</v>
      </c>
      <c r="AJ19" s="37"/>
      <c r="AK19" s="36">
        <v>0</v>
      </c>
      <c r="AL19" s="226">
        <f t="shared" si="16"/>
        <v>0</v>
      </c>
      <c r="AM19" s="36">
        <f>RCFs!I$33</f>
        <v>20.709</v>
      </c>
      <c r="AN19" s="41">
        <f t="shared" si="17"/>
        <v>0</v>
      </c>
      <c r="AO19" s="37">
        <v>0</v>
      </c>
      <c r="AP19" s="36">
        <v>0</v>
      </c>
      <c r="AQ19" s="41">
        <f t="shared" si="19"/>
        <v>0</v>
      </c>
      <c r="AR19" s="41">
        <f t="shared" si="19"/>
        <v>0</v>
      </c>
      <c r="AS19" s="37">
        <v>0</v>
      </c>
      <c r="AT19" s="36">
        <v>0</v>
      </c>
      <c r="AU19" s="37">
        <v>0</v>
      </c>
      <c r="AV19" s="36">
        <v>0</v>
      </c>
      <c r="AW19" s="37">
        <v>0</v>
      </c>
      <c r="AX19" s="36">
        <v>0</v>
      </c>
    </row>
    <row r="20" spans="1:50" s="45" customFormat="1" x14ac:dyDescent="0.2">
      <c r="A20" s="42" t="s">
        <v>20</v>
      </c>
      <c r="B20" s="43" t="s">
        <v>71</v>
      </c>
      <c r="C20" s="44">
        <v>15</v>
      </c>
      <c r="D20" s="37">
        <f t="shared" si="3"/>
        <v>655.18500000000006</v>
      </c>
      <c r="E20" s="36">
        <f>RCFs!C$43</f>
        <v>43.679000000000002</v>
      </c>
      <c r="F20" s="116">
        <v>336</v>
      </c>
      <c r="G20" s="36">
        <f t="shared" si="4"/>
        <v>22.4</v>
      </c>
      <c r="H20" s="116">
        <f t="shared" si="5"/>
        <v>345.78640776699029</v>
      </c>
      <c r="I20" s="36">
        <f t="shared" si="6"/>
        <v>23.052427184466019</v>
      </c>
      <c r="J20" s="41">
        <f t="shared" si="0"/>
        <v>380.4</v>
      </c>
      <c r="K20" s="41">
        <f t="shared" si="0"/>
        <v>466.8</v>
      </c>
      <c r="L20" s="41">
        <f t="shared" si="0"/>
        <v>518.70000000000005</v>
      </c>
      <c r="M20" s="41">
        <f t="shared" si="0"/>
        <v>691.6</v>
      </c>
      <c r="N20" s="41">
        <f t="shared" si="0"/>
        <v>743.4</v>
      </c>
      <c r="O20" s="116">
        <v>340.7</v>
      </c>
      <c r="P20" s="36">
        <f t="shared" si="7"/>
        <v>22.713333333333331</v>
      </c>
      <c r="Q20" s="41">
        <f t="shared" si="8"/>
        <v>442.9</v>
      </c>
      <c r="R20" s="41">
        <f t="shared" si="8"/>
        <v>511</v>
      </c>
      <c r="S20" s="116">
        <v>317.8</v>
      </c>
      <c r="T20" s="36">
        <f t="shared" si="9"/>
        <v>21.186666666666667</v>
      </c>
      <c r="U20" s="116">
        <f t="shared" si="10"/>
        <v>335.2</v>
      </c>
      <c r="V20" s="36">
        <f t="shared" si="11"/>
        <v>22.346666666666668</v>
      </c>
      <c r="W20" s="41">
        <f t="shared" si="12"/>
        <v>368.7</v>
      </c>
      <c r="X20" s="41">
        <f t="shared" si="12"/>
        <v>459.2</v>
      </c>
      <c r="Y20" s="41">
        <f t="shared" si="12"/>
        <v>543</v>
      </c>
      <c r="Z20" s="41">
        <f t="shared" si="12"/>
        <v>492.7</v>
      </c>
      <c r="AA20" s="41">
        <f t="shared" si="12"/>
        <v>727.3</v>
      </c>
      <c r="AB20" s="41">
        <f t="shared" si="12"/>
        <v>1005.6</v>
      </c>
      <c r="AC20" s="39">
        <v>340.1</v>
      </c>
      <c r="AD20" s="36">
        <f t="shared" si="13"/>
        <v>22.673333333333336</v>
      </c>
      <c r="AE20" s="41">
        <f t="shared" si="2"/>
        <v>561.20000000000005</v>
      </c>
      <c r="AF20" s="41">
        <f t="shared" si="2"/>
        <v>714.2</v>
      </c>
      <c r="AG20" s="41">
        <f t="shared" si="2"/>
        <v>1020.3</v>
      </c>
      <c r="AH20" s="116">
        <v>333.5</v>
      </c>
      <c r="AI20" s="36">
        <f t="shared" si="14"/>
        <v>22.233333333333334</v>
      </c>
      <c r="AJ20" s="116"/>
      <c r="AK20" s="36">
        <f t="shared" si="15"/>
        <v>0</v>
      </c>
      <c r="AL20" s="226">
        <f t="shared" si="16"/>
        <v>310.60000000000002</v>
      </c>
      <c r="AM20" s="36">
        <f>RCFs!I$33</f>
        <v>20.709</v>
      </c>
      <c r="AN20" s="41">
        <f t="shared" si="17"/>
        <v>465.9</v>
      </c>
      <c r="AO20" s="116">
        <v>356.9</v>
      </c>
      <c r="AP20" s="36">
        <f t="shared" si="18"/>
        <v>23.793333333333333</v>
      </c>
      <c r="AQ20" s="41">
        <f t="shared" si="19"/>
        <v>428.2</v>
      </c>
      <c r="AR20" s="41">
        <f t="shared" si="19"/>
        <v>481.8</v>
      </c>
      <c r="AS20" s="116">
        <v>359.9</v>
      </c>
      <c r="AT20" s="36">
        <f t="shared" si="20"/>
        <v>23.993333333333332</v>
      </c>
      <c r="AU20" s="116">
        <v>352.7</v>
      </c>
      <c r="AV20" s="36">
        <f t="shared" si="21"/>
        <v>23.513333333333332</v>
      </c>
      <c r="AW20" s="37">
        <v>532.4</v>
      </c>
      <c r="AX20" s="36">
        <f t="shared" si="23"/>
        <v>35.493333333333332</v>
      </c>
    </row>
    <row r="21" spans="1:50" s="45" customFormat="1" x14ac:dyDescent="0.2">
      <c r="A21" s="42" t="s">
        <v>21</v>
      </c>
      <c r="B21" s="43" t="s">
        <v>71</v>
      </c>
      <c r="C21" s="44">
        <v>30</v>
      </c>
      <c r="D21" s="37">
        <f t="shared" si="3"/>
        <v>1310.3700000000001</v>
      </c>
      <c r="E21" s="36">
        <f>RCFs!C$43</f>
        <v>43.679000000000002</v>
      </c>
      <c r="F21" s="116">
        <v>336</v>
      </c>
      <c r="G21" s="36">
        <f t="shared" si="4"/>
        <v>11.2</v>
      </c>
      <c r="H21" s="116">
        <f t="shared" si="5"/>
        <v>345.78640776699029</v>
      </c>
      <c r="I21" s="36">
        <f t="shared" si="6"/>
        <v>11.52621359223301</v>
      </c>
      <c r="J21" s="41">
        <f t="shared" ref="J21:N26" si="24">ROUND($C21*$I21*J$6,1)</f>
        <v>380.4</v>
      </c>
      <c r="K21" s="41">
        <f t="shared" si="24"/>
        <v>466.8</v>
      </c>
      <c r="L21" s="41">
        <f t="shared" si="24"/>
        <v>518.70000000000005</v>
      </c>
      <c r="M21" s="41">
        <f t="shared" si="24"/>
        <v>691.6</v>
      </c>
      <c r="N21" s="41">
        <f t="shared" si="24"/>
        <v>743.4</v>
      </c>
      <c r="O21" s="116">
        <v>340.7</v>
      </c>
      <c r="P21" s="36">
        <f t="shared" si="7"/>
        <v>11.356666666666666</v>
      </c>
      <c r="Q21" s="41">
        <f t="shared" si="8"/>
        <v>442.9</v>
      </c>
      <c r="R21" s="41">
        <f t="shared" si="8"/>
        <v>511</v>
      </c>
      <c r="S21" s="116">
        <v>317.8</v>
      </c>
      <c r="T21" s="36">
        <f t="shared" si="9"/>
        <v>10.593333333333334</v>
      </c>
      <c r="U21" s="116">
        <f t="shared" si="10"/>
        <v>335.2</v>
      </c>
      <c r="V21" s="36">
        <f t="shared" si="11"/>
        <v>11.173333333333334</v>
      </c>
      <c r="W21" s="41">
        <f t="shared" si="12"/>
        <v>368.7</v>
      </c>
      <c r="X21" s="41">
        <f t="shared" si="12"/>
        <v>459.2</v>
      </c>
      <c r="Y21" s="41">
        <f t="shared" si="12"/>
        <v>543</v>
      </c>
      <c r="Z21" s="41">
        <f t="shared" si="12"/>
        <v>492.7</v>
      </c>
      <c r="AA21" s="41">
        <f t="shared" si="12"/>
        <v>727.3</v>
      </c>
      <c r="AB21" s="41">
        <f t="shared" si="12"/>
        <v>1005.6</v>
      </c>
      <c r="AC21" s="39">
        <v>340.1</v>
      </c>
      <c r="AD21" s="36">
        <f t="shared" si="13"/>
        <v>11.336666666666668</v>
      </c>
      <c r="AE21" s="41">
        <f t="shared" si="2"/>
        <v>561.20000000000005</v>
      </c>
      <c r="AF21" s="41">
        <f t="shared" si="2"/>
        <v>714.2</v>
      </c>
      <c r="AG21" s="41">
        <f t="shared" si="2"/>
        <v>1020.3</v>
      </c>
      <c r="AH21" s="116">
        <v>333.5</v>
      </c>
      <c r="AI21" s="36">
        <f t="shared" si="14"/>
        <v>11.116666666666667</v>
      </c>
      <c r="AJ21" s="116"/>
      <c r="AK21" s="36">
        <f t="shared" si="15"/>
        <v>0</v>
      </c>
      <c r="AL21" s="226">
        <f t="shared" si="16"/>
        <v>621.20000000000005</v>
      </c>
      <c r="AM21" s="36">
        <f>RCFs!I$33</f>
        <v>20.709</v>
      </c>
      <c r="AN21" s="41">
        <f t="shared" si="17"/>
        <v>931.8</v>
      </c>
      <c r="AO21" s="116">
        <v>356.9</v>
      </c>
      <c r="AP21" s="36">
        <f t="shared" si="18"/>
        <v>11.896666666666667</v>
      </c>
      <c r="AQ21" s="41">
        <f t="shared" si="19"/>
        <v>428.2</v>
      </c>
      <c r="AR21" s="41">
        <f t="shared" si="19"/>
        <v>481.8</v>
      </c>
      <c r="AS21" s="116">
        <v>359.9</v>
      </c>
      <c r="AT21" s="36">
        <f t="shared" si="20"/>
        <v>11.996666666666666</v>
      </c>
      <c r="AU21" s="116">
        <v>352.7</v>
      </c>
      <c r="AV21" s="36">
        <f t="shared" si="21"/>
        <v>11.756666666666666</v>
      </c>
      <c r="AW21" s="37">
        <v>532.4</v>
      </c>
      <c r="AX21" s="36">
        <f t="shared" si="23"/>
        <v>17.746666666666666</v>
      </c>
    </row>
    <row r="22" spans="1:50" s="45" customFormat="1" x14ac:dyDescent="0.2">
      <c r="A22" s="42" t="s">
        <v>22</v>
      </c>
      <c r="B22" s="43" t="s">
        <v>71</v>
      </c>
      <c r="C22" s="44">
        <v>45</v>
      </c>
      <c r="D22" s="37">
        <f t="shared" si="3"/>
        <v>1965.5550000000001</v>
      </c>
      <c r="E22" s="36">
        <f>RCFs!C$43</f>
        <v>43.679000000000002</v>
      </c>
      <c r="F22" s="116">
        <v>336</v>
      </c>
      <c r="G22" s="36">
        <f t="shared" si="4"/>
        <v>7.4666666666666668</v>
      </c>
      <c r="H22" s="116">
        <f t="shared" si="5"/>
        <v>345.78640776699029</v>
      </c>
      <c r="I22" s="36">
        <f t="shared" si="6"/>
        <v>7.6841423948220067</v>
      </c>
      <c r="J22" s="41">
        <f t="shared" si="24"/>
        <v>380.4</v>
      </c>
      <c r="K22" s="41">
        <f t="shared" si="24"/>
        <v>466.8</v>
      </c>
      <c r="L22" s="41">
        <f t="shared" si="24"/>
        <v>518.70000000000005</v>
      </c>
      <c r="M22" s="41">
        <f t="shared" si="24"/>
        <v>691.6</v>
      </c>
      <c r="N22" s="41">
        <f t="shared" si="24"/>
        <v>743.4</v>
      </c>
      <c r="O22" s="116">
        <v>340.7</v>
      </c>
      <c r="P22" s="36">
        <f t="shared" si="7"/>
        <v>7.5711111111111107</v>
      </c>
      <c r="Q22" s="41">
        <f t="shared" si="8"/>
        <v>442.9</v>
      </c>
      <c r="R22" s="41">
        <f t="shared" si="8"/>
        <v>511</v>
      </c>
      <c r="S22" s="116">
        <v>317.8</v>
      </c>
      <c r="T22" s="36">
        <f t="shared" si="9"/>
        <v>7.0622222222222222</v>
      </c>
      <c r="U22" s="116">
        <f t="shared" si="10"/>
        <v>335.2</v>
      </c>
      <c r="V22" s="36">
        <f t="shared" si="11"/>
        <v>7.4488888888888889</v>
      </c>
      <c r="W22" s="41">
        <f t="shared" si="12"/>
        <v>368.7</v>
      </c>
      <c r="X22" s="41">
        <f t="shared" si="12"/>
        <v>459.2</v>
      </c>
      <c r="Y22" s="41">
        <f t="shared" si="12"/>
        <v>543</v>
      </c>
      <c r="Z22" s="41">
        <f t="shared" si="12"/>
        <v>492.7</v>
      </c>
      <c r="AA22" s="41">
        <f t="shared" si="12"/>
        <v>727.3</v>
      </c>
      <c r="AB22" s="41">
        <f t="shared" si="12"/>
        <v>1005.6</v>
      </c>
      <c r="AC22" s="39">
        <v>340.1</v>
      </c>
      <c r="AD22" s="36">
        <f t="shared" si="13"/>
        <v>7.5577777777777779</v>
      </c>
      <c r="AE22" s="41">
        <f t="shared" si="2"/>
        <v>561.20000000000005</v>
      </c>
      <c r="AF22" s="41">
        <f t="shared" si="2"/>
        <v>714.2</v>
      </c>
      <c r="AG22" s="41">
        <f t="shared" si="2"/>
        <v>1020.3</v>
      </c>
      <c r="AH22" s="116">
        <v>333.5</v>
      </c>
      <c r="AI22" s="36">
        <f t="shared" si="14"/>
        <v>7.4111111111111114</v>
      </c>
      <c r="AJ22" s="116"/>
      <c r="AK22" s="36">
        <f t="shared" si="15"/>
        <v>0</v>
      </c>
      <c r="AL22" s="226">
        <f t="shared" si="16"/>
        <v>931.9</v>
      </c>
      <c r="AM22" s="36">
        <f>RCFs!I$33</f>
        <v>20.709</v>
      </c>
      <c r="AN22" s="41">
        <f t="shared" si="17"/>
        <v>1397.8</v>
      </c>
      <c r="AO22" s="116">
        <v>356.9</v>
      </c>
      <c r="AP22" s="36">
        <f t="shared" si="18"/>
        <v>7.931111111111111</v>
      </c>
      <c r="AQ22" s="41">
        <f t="shared" si="19"/>
        <v>428.2</v>
      </c>
      <c r="AR22" s="41">
        <f t="shared" si="19"/>
        <v>481.8</v>
      </c>
      <c r="AS22" s="116">
        <v>359.9</v>
      </c>
      <c r="AT22" s="36">
        <f t="shared" si="20"/>
        <v>7.9977777777777774</v>
      </c>
      <c r="AU22" s="116">
        <v>352.7</v>
      </c>
      <c r="AV22" s="36">
        <f t="shared" si="21"/>
        <v>7.8377777777777773</v>
      </c>
      <c r="AW22" s="37">
        <v>532.4</v>
      </c>
      <c r="AX22" s="36">
        <f t="shared" si="23"/>
        <v>11.831111111111111</v>
      </c>
    </row>
    <row r="23" spans="1:50" s="45" customFormat="1" x14ac:dyDescent="0.2">
      <c r="A23" s="42" t="s">
        <v>17</v>
      </c>
      <c r="B23" s="43" t="s">
        <v>72</v>
      </c>
      <c r="C23" s="44">
        <v>15</v>
      </c>
      <c r="D23" s="37">
        <f t="shared" si="3"/>
        <v>655.18500000000006</v>
      </c>
      <c r="E23" s="36">
        <f>RCFs!C$43</f>
        <v>43.679000000000002</v>
      </c>
      <c r="F23" s="116">
        <v>336</v>
      </c>
      <c r="G23" s="36">
        <f t="shared" si="4"/>
        <v>22.4</v>
      </c>
      <c r="H23" s="116">
        <f t="shared" si="5"/>
        <v>345.78640776699029</v>
      </c>
      <c r="I23" s="36">
        <f t="shared" si="6"/>
        <v>23.052427184466019</v>
      </c>
      <c r="J23" s="41">
        <f t="shared" si="24"/>
        <v>380.4</v>
      </c>
      <c r="K23" s="41">
        <f t="shared" si="24"/>
        <v>466.8</v>
      </c>
      <c r="L23" s="41">
        <f t="shared" si="24"/>
        <v>518.70000000000005</v>
      </c>
      <c r="M23" s="41">
        <f t="shared" si="24"/>
        <v>691.6</v>
      </c>
      <c r="N23" s="41">
        <f t="shared" si="24"/>
        <v>743.4</v>
      </c>
      <c r="O23" s="116">
        <v>340.7</v>
      </c>
      <c r="P23" s="36">
        <f t="shared" si="7"/>
        <v>22.713333333333331</v>
      </c>
      <c r="Q23" s="41">
        <f t="shared" si="8"/>
        <v>442.9</v>
      </c>
      <c r="R23" s="41">
        <f t="shared" si="8"/>
        <v>511</v>
      </c>
      <c r="S23" s="116">
        <v>357.6</v>
      </c>
      <c r="T23" s="36">
        <f t="shared" si="9"/>
        <v>23.84</v>
      </c>
      <c r="U23" s="116">
        <f t="shared" si="10"/>
        <v>377.2</v>
      </c>
      <c r="V23" s="36">
        <f t="shared" si="11"/>
        <v>25.146666666666665</v>
      </c>
      <c r="W23" s="41">
        <f t="shared" si="12"/>
        <v>414.9</v>
      </c>
      <c r="X23" s="41">
        <f t="shared" si="12"/>
        <v>516.70000000000005</v>
      </c>
      <c r="Y23" s="41">
        <f t="shared" si="12"/>
        <v>611</v>
      </c>
      <c r="Z23" s="41">
        <f t="shared" si="12"/>
        <v>554.4</v>
      </c>
      <c r="AA23" s="41">
        <f t="shared" si="12"/>
        <v>818.5</v>
      </c>
      <c r="AB23" s="41">
        <f t="shared" si="12"/>
        <v>1131.5999999999999</v>
      </c>
      <c r="AC23" s="39">
        <v>340.1</v>
      </c>
      <c r="AD23" s="36">
        <f t="shared" si="13"/>
        <v>22.673333333333336</v>
      </c>
      <c r="AE23" s="41">
        <f t="shared" si="2"/>
        <v>561.20000000000005</v>
      </c>
      <c r="AF23" s="41">
        <f t="shared" si="2"/>
        <v>714.2</v>
      </c>
      <c r="AG23" s="41">
        <f t="shared" si="2"/>
        <v>1020.3</v>
      </c>
      <c r="AH23" s="116">
        <v>333.5</v>
      </c>
      <c r="AI23" s="36">
        <f t="shared" si="14"/>
        <v>22.233333333333334</v>
      </c>
      <c r="AJ23" s="116"/>
      <c r="AK23" s="36">
        <f t="shared" si="15"/>
        <v>0</v>
      </c>
      <c r="AL23" s="226">
        <f t="shared" si="16"/>
        <v>310.60000000000002</v>
      </c>
      <c r="AM23" s="36">
        <f>RCFs!I$33</f>
        <v>20.709</v>
      </c>
      <c r="AN23" s="41">
        <f t="shared" si="17"/>
        <v>465.9</v>
      </c>
      <c r="AO23" s="116">
        <v>356.9</v>
      </c>
      <c r="AP23" s="36">
        <f t="shared" si="18"/>
        <v>23.793333333333333</v>
      </c>
      <c r="AQ23" s="41">
        <f t="shared" si="19"/>
        <v>428.2</v>
      </c>
      <c r="AR23" s="41">
        <f t="shared" si="19"/>
        <v>481.8</v>
      </c>
      <c r="AS23" s="116">
        <v>417</v>
      </c>
      <c r="AT23" s="36">
        <f t="shared" si="20"/>
        <v>27.8</v>
      </c>
      <c r="AU23" s="116">
        <v>352.7</v>
      </c>
      <c r="AV23" s="36">
        <f t="shared" si="21"/>
        <v>23.513333333333332</v>
      </c>
      <c r="AW23" s="37">
        <v>532.4</v>
      </c>
      <c r="AX23" s="36">
        <f t="shared" si="23"/>
        <v>35.493333333333332</v>
      </c>
    </row>
    <row r="24" spans="1:50" s="45" customFormat="1" x14ac:dyDescent="0.2">
      <c r="A24" s="42" t="s">
        <v>18</v>
      </c>
      <c r="B24" s="43" t="s">
        <v>72</v>
      </c>
      <c r="C24" s="44">
        <v>30</v>
      </c>
      <c r="D24" s="37">
        <f t="shared" si="3"/>
        <v>1310.3700000000001</v>
      </c>
      <c r="E24" s="36">
        <f>RCFs!C$43</f>
        <v>43.679000000000002</v>
      </c>
      <c r="F24" s="116">
        <v>336</v>
      </c>
      <c r="G24" s="36">
        <f t="shared" si="4"/>
        <v>11.2</v>
      </c>
      <c r="H24" s="116">
        <f t="shared" si="5"/>
        <v>345.78640776699029</v>
      </c>
      <c r="I24" s="36">
        <f t="shared" si="6"/>
        <v>11.52621359223301</v>
      </c>
      <c r="J24" s="41">
        <f t="shared" si="24"/>
        <v>380.4</v>
      </c>
      <c r="K24" s="41">
        <f t="shared" si="24"/>
        <v>466.8</v>
      </c>
      <c r="L24" s="41">
        <f t="shared" si="24"/>
        <v>518.70000000000005</v>
      </c>
      <c r="M24" s="41">
        <f t="shared" si="24"/>
        <v>691.6</v>
      </c>
      <c r="N24" s="41">
        <f t="shared" si="24"/>
        <v>743.4</v>
      </c>
      <c r="O24" s="116">
        <v>340.7</v>
      </c>
      <c r="P24" s="36">
        <f t="shared" si="7"/>
        <v>11.356666666666666</v>
      </c>
      <c r="Q24" s="41">
        <f t="shared" si="8"/>
        <v>442.9</v>
      </c>
      <c r="R24" s="41">
        <f t="shared" si="8"/>
        <v>511</v>
      </c>
      <c r="S24" s="116">
        <v>357.6</v>
      </c>
      <c r="T24" s="36">
        <f t="shared" si="9"/>
        <v>11.92</v>
      </c>
      <c r="U24" s="116">
        <f t="shared" si="10"/>
        <v>377.2</v>
      </c>
      <c r="V24" s="36">
        <f t="shared" si="11"/>
        <v>12.573333333333332</v>
      </c>
      <c r="W24" s="41">
        <f t="shared" si="12"/>
        <v>414.9</v>
      </c>
      <c r="X24" s="41">
        <f t="shared" si="12"/>
        <v>516.70000000000005</v>
      </c>
      <c r="Y24" s="41">
        <f t="shared" si="12"/>
        <v>611</v>
      </c>
      <c r="Z24" s="41">
        <f t="shared" si="12"/>
        <v>554.4</v>
      </c>
      <c r="AA24" s="41">
        <f t="shared" si="12"/>
        <v>818.5</v>
      </c>
      <c r="AB24" s="41">
        <f t="shared" si="12"/>
        <v>1131.5999999999999</v>
      </c>
      <c r="AC24" s="39">
        <v>340.1</v>
      </c>
      <c r="AD24" s="36">
        <f t="shared" si="13"/>
        <v>11.336666666666668</v>
      </c>
      <c r="AE24" s="41">
        <f t="shared" si="2"/>
        <v>561.20000000000005</v>
      </c>
      <c r="AF24" s="41">
        <f t="shared" si="2"/>
        <v>714.2</v>
      </c>
      <c r="AG24" s="41">
        <f t="shared" si="2"/>
        <v>1020.3</v>
      </c>
      <c r="AH24" s="116">
        <v>333.5</v>
      </c>
      <c r="AI24" s="36">
        <f t="shared" si="14"/>
        <v>11.116666666666667</v>
      </c>
      <c r="AJ24" s="116"/>
      <c r="AK24" s="36">
        <f t="shared" si="15"/>
        <v>0</v>
      </c>
      <c r="AL24" s="226">
        <f t="shared" si="16"/>
        <v>621.20000000000005</v>
      </c>
      <c r="AM24" s="36">
        <f>RCFs!I$33</f>
        <v>20.709</v>
      </c>
      <c r="AN24" s="41">
        <f t="shared" si="17"/>
        <v>931.8</v>
      </c>
      <c r="AO24" s="116">
        <v>356.9</v>
      </c>
      <c r="AP24" s="36">
        <f t="shared" si="18"/>
        <v>11.896666666666667</v>
      </c>
      <c r="AQ24" s="41">
        <f t="shared" si="19"/>
        <v>428.2</v>
      </c>
      <c r="AR24" s="41">
        <f t="shared" si="19"/>
        <v>481.8</v>
      </c>
      <c r="AS24" s="116">
        <v>417</v>
      </c>
      <c r="AT24" s="36">
        <f t="shared" si="20"/>
        <v>13.9</v>
      </c>
      <c r="AU24" s="116">
        <v>352.7</v>
      </c>
      <c r="AV24" s="36">
        <f t="shared" si="21"/>
        <v>11.756666666666666</v>
      </c>
      <c r="AW24" s="37">
        <v>532.4</v>
      </c>
      <c r="AX24" s="36">
        <f t="shared" si="23"/>
        <v>17.746666666666666</v>
      </c>
    </row>
    <row r="25" spans="1:50" s="45" customFormat="1" x14ac:dyDescent="0.2">
      <c r="A25" s="42" t="s">
        <v>19</v>
      </c>
      <c r="B25" s="43" t="s">
        <v>72</v>
      </c>
      <c r="C25" s="44">
        <v>45</v>
      </c>
      <c r="D25" s="37">
        <f t="shared" si="3"/>
        <v>1965.5550000000001</v>
      </c>
      <c r="E25" s="36">
        <f>RCFs!C$43</f>
        <v>43.679000000000002</v>
      </c>
      <c r="F25" s="116">
        <v>336</v>
      </c>
      <c r="G25" s="36">
        <f t="shared" si="4"/>
        <v>7.4666666666666668</v>
      </c>
      <c r="H25" s="116">
        <f t="shared" si="5"/>
        <v>345.78640776699029</v>
      </c>
      <c r="I25" s="36">
        <f t="shared" si="6"/>
        <v>7.6841423948220067</v>
      </c>
      <c r="J25" s="41">
        <f t="shared" si="24"/>
        <v>380.4</v>
      </c>
      <c r="K25" s="41">
        <f t="shared" si="24"/>
        <v>466.8</v>
      </c>
      <c r="L25" s="41">
        <f t="shared" si="24"/>
        <v>518.70000000000005</v>
      </c>
      <c r="M25" s="41">
        <f t="shared" si="24"/>
        <v>691.6</v>
      </c>
      <c r="N25" s="41">
        <f t="shared" si="24"/>
        <v>743.4</v>
      </c>
      <c r="O25" s="116">
        <v>340.7</v>
      </c>
      <c r="P25" s="36">
        <f t="shared" si="7"/>
        <v>7.5711111111111107</v>
      </c>
      <c r="Q25" s="41">
        <f t="shared" si="8"/>
        <v>442.9</v>
      </c>
      <c r="R25" s="41">
        <f t="shared" si="8"/>
        <v>511</v>
      </c>
      <c r="S25" s="116">
        <v>357.6</v>
      </c>
      <c r="T25" s="36">
        <f t="shared" si="9"/>
        <v>7.9466666666666672</v>
      </c>
      <c r="U25" s="116">
        <f t="shared" si="10"/>
        <v>377.2</v>
      </c>
      <c r="V25" s="36">
        <f t="shared" si="11"/>
        <v>8.3822222222222216</v>
      </c>
      <c r="W25" s="41">
        <f t="shared" si="12"/>
        <v>414.9</v>
      </c>
      <c r="X25" s="41">
        <f t="shared" si="12"/>
        <v>516.70000000000005</v>
      </c>
      <c r="Y25" s="41">
        <f t="shared" si="12"/>
        <v>611</v>
      </c>
      <c r="Z25" s="41">
        <f t="shared" si="12"/>
        <v>554.4</v>
      </c>
      <c r="AA25" s="41">
        <f t="shared" si="12"/>
        <v>818.5</v>
      </c>
      <c r="AB25" s="41">
        <f t="shared" si="12"/>
        <v>1131.5999999999999</v>
      </c>
      <c r="AC25" s="39">
        <v>340.1</v>
      </c>
      <c r="AD25" s="36">
        <f t="shared" si="13"/>
        <v>7.5577777777777779</v>
      </c>
      <c r="AE25" s="41">
        <f t="shared" si="2"/>
        <v>561.20000000000005</v>
      </c>
      <c r="AF25" s="41">
        <f t="shared" si="2"/>
        <v>714.2</v>
      </c>
      <c r="AG25" s="41">
        <f t="shared" si="2"/>
        <v>1020.3</v>
      </c>
      <c r="AH25" s="116">
        <v>333.5</v>
      </c>
      <c r="AI25" s="36">
        <f t="shared" si="14"/>
        <v>7.4111111111111114</v>
      </c>
      <c r="AJ25" s="116"/>
      <c r="AK25" s="36">
        <f t="shared" si="15"/>
        <v>0</v>
      </c>
      <c r="AL25" s="226">
        <f t="shared" si="16"/>
        <v>931.9</v>
      </c>
      <c r="AM25" s="36">
        <f>RCFs!I$33</f>
        <v>20.709</v>
      </c>
      <c r="AN25" s="41">
        <f t="shared" si="17"/>
        <v>1397.8</v>
      </c>
      <c r="AO25" s="116">
        <v>356.9</v>
      </c>
      <c r="AP25" s="36">
        <f t="shared" si="18"/>
        <v>7.931111111111111</v>
      </c>
      <c r="AQ25" s="41">
        <f t="shared" si="19"/>
        <v>428.2</v>
      </c>
      <c r="AR25" s="41">
        <f t="shared" si="19"/>
        <v>481.8</v>
      </c>
      <c r="AS25" s="116">
        <v>417</v>
      </c>
      <c r="AT25" s="36">
        <f t="shared" si="20"/>
        <v>9.2666666666666675</v>
      </c>
      <c r="AU25" s="116">
        <v>352.7</v>
      </c>
      <c r="AV25" s="36">
        <f t="shared" si="21"/>
        <v>7.8377777777777773</v>
      </c>
      <c r="AW25" s="37">
        <v>532.4</v>
      </c>
      <c r="AX25" s="36">
        <f t="shared" si="23"/>
        <v>11.831111111111111</v>
      </c>
    </row>
    <row r="26" spans="1:50" s="45" customFormat="1" x14ac:dyDescent="0.2">
      <c r="A26" s="42" t="s">
        <v>15</v>
      </c>
      <c r="B26" s="48" t="s">
        <v>16</v>
      </c>
      <c r="C26" s="44">
        <v>21.43</v>
      </c>
      <c r="D26" s="37">
        <f t="shared" si="3"/>
        <v>936.04097000000002</v>
      </c>
      <c r="E26" s="36">
        <f>RCFs!C$43</f>
        <v>43.679000000000002</v>
      </c>
      <c r="F26" s="116">
        <v>424.6</v>
      </c>
      <c r="G26" s="36">
        <f t="shared" si="4"/>
        <v>19.813345776948204</v>
      </c>
      <c r="H26" s="116">
        <f t="shared" si="5"/>
        <v>436.96699029126216</v>
      </c>
      <c r="I26" s="36">
        <f t="shared" si="6"/>
        <v>20.390433518024366</v>
      </c>
      <c r="J26" s="41">
        <f t="shared" si="24"/>
        <v>480.7</v>
      </c>
      <c r="K26" s="41">
        <f t="shared" si="24"/>
        <v>589.9</v>
      </c>
      <c r="L26" s="41">
        <f t="shared" si="24"/>
        <v>655.5</v>
      </c>
      <c r="M26" s="41">
        <f t="shared" si="24"/>
        <v>873.9</v>
      </c>
      <c r="N26" s="41">
        <f t="shared" si="24"/>
        <v>939.5</v>
      </c>
      <c r="O26" s="116">
        <v>429.4</v>
      </c>
      <c r="P26" s="36">
        <f t="shared" si="7"/>
        <v>20.037330844610359</v>
      </c>
      <c r="Q26" s="41">
        <f t="shared" si="8"/>
        <v>558.20000000000005</v>
      </c>
      <c r="R26" s="41">
        <f t="shared" si="8"/>
        <v>644.1</v>
      </c>
      <c r="S26" s="116">
        <v>400.3</v>
      </c>
      <c r="T26" s="36">
        <f t="shared" si="9"/>
        <v>18.679421371908539</v>
      </c>
      <c r="U26" s="116">
        <f>S26</f>
        <v>400.3</v>
      </c>
      <c r="V26" s="36">
        <f t="shared" si="11"/>
        <v>18.679421371908539</v>
      </c>
      <c r="W26" s="41">
        <f>$U26</f>
        <v>400.3</v>
      </c>
      <c r="X26" s="41">
        <f>$U26</f>
        <v>400.3</v>
      </c>
      <c r="Y26" s="41">
        <f t="shared" ref="Y26:AB26" si="25">$U26</f>
        <v>400.3</v>
      </c>
      <c r="Z26" s="41">
        <f t="shared" si="25"/>
        <v>400.3</v>
      </c>
      <c r="AA26" s="41">
        <f t="shared" si="25"/>
        <v>400.3</v>
      </c>
      <c r="AB26" s="41">
        <f t="shared" si="25"/>
        <v>400.3</v>
      </c>
      <c r="AC26" s="39">
        <v>428.6</v>
      </c>
      <c r="AD26" s="36">
        <f t="shared" si="13"/>
        <v>20</v>
      </c>
      <c r="AE26" s="41">
        <f t="shared" si="2"/>
        <v>707.2</v>
      </c>
      <c r="AF26" s="41">
        <f t="shared" si="2"/>
        <v>900.1</v>
      </c>
      <c r="AG26" s="41">
        <f t="shared" si="2"/>
        <v>1285.8</v>
      </c>
      <c r="AH26" s="116">
        <v>379.6</v>
      </c>
      <c r="AI26" s="36">
        <f t="shared" si="14"/>
        <v>17.713485767615495</v>
      </c>
      <c r="AJ26" s="116"/>
      <c r="AK26" s="36">
        <f t="shared" si="15"/>
        <v>0</v>
      </c>
      <c r="AL26" s="226">
        <f t="shared" si="16"/>
        <v>443.7</v>
      </c>
      <c r="AM26" s="36">
        <f>RCFs!I$33</f>
        <v>20.709</v>
      </c>
      <c r="AN26" s="41">
        <f t="shared" si="17"/>
        <v>665.5</v>
      </c>
      <c r="AO26" s="116">
        <v>449.7</v>
      </c>
      <c r="AP26" s="36">
        <f t="shared" si="18"/>
        <v>20.984601026598227</v>
      </c>
      <c r="AQ26" s="41">
        <f t="shared" si="19"/>
        <v>539.6</v>
      </c>
      <c r="AR26" s="41">
        <f t="shared" si="19"/>
        <v>607</v>
      </c>
      <c r="AS26" s="226">
        <f>ROUNDDOWN($C26*AT$11,1)</f>
        <v>453.8</v>
      </c>
      <c r="AT26" s="36">
        <f t="shared" si="20"/>
        <v>21.175921605226318</v>
      </c>
      <c r="AU26" s="116">
        <v>444.6</v>
      </c>
      <c r="AV26" s="36">
        <f t="shared" si="21"/>
        <v>20.746616892207186</v>
      </c>
      <c r="AW26" s="226">
        <f>ROUNDDOWN($C26*AX26,1)</f>
        <v>438.8</v>
      </c>
      <c r="AX26" s="36">
        <f>RCFs!I$41</f>
        <v>20.478000000000002</v>
      </c>
    </row>
    <row r="27" spans="1:50" s="112" customFormat="1" ht="25.5" x14ac:dyDescent="0.2">
      <c r="A27" s="178" t="s">
        <v>90</v>
      </c>
      <c r="B27" s="179" t="s">
        <v>171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1">
        <v>0</v>
      </c>
      <c r="P27" s="111">
        <v>0</v>
      </c>
      <c r="Q27" s="114">
        <f t="shared" ref="Q27:R32" si="26">ROUNDDOWN($O27*Q$6,1)</f>
        <v>0</v>
      </c>
      <c r="R27" s="114">
        <f t="shared" si="26"/>
        <v>0</v>
      </c>
      <c r="S27" s="111">
        <v>0</v>
      </c>
      <c r="T27" s="111">
        <v>0</v>
      </c>
      <c r="U27" s="111">
        <v>0</v>
      </c>
      <c r="V27" s="111">
        <v>0</v>
      </c>
      <c r="W27" s="115" t="s">
        <v>91</v>
      </c>
      <c r="X27" s="114">
        <v>1501.7</v>
      </c>
      <c r="Y27" s="115" t="s">
        <v>91</v>
      </c>
      <c r="Z27" s="114">
        <v>1611.3</v>
      </c>
      <c r="AA27" s="114">
        <v>2378.6</v>
      </c>
      <c r="AB27" s="114">
        <v>0</v>
      </c>
      <c r="AC27" s="111">
        <v>0</v>
      </c>
      <c r="AD27" s="111">
        <v>0</v>
      </c>
      <c r="AE27" s="114">
        <v>0</v>
      </c>
      <c r="AF27" s="114">
        <v>0</v>
      </c>
      <c r="AG27" s="114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4">
        <v>0</v>
      </c>
      <c r="AO27" s="111">
        <v>0</v>
      </c>
      <c r="AP27" s="111">
        <v>0</v>
      </c>
      <c r="AQ27" s="114">
        <v>0</v>
      </c>
      <c r="AR27" s="114">
        <v>0</v>
      </c>
      <c r="AS27" s="111">
        <v>0</v>
      </c>
      <c r="AT27" s="111">
        <v>0</v>
      </c>
      <c r="AU27" s="111">
        <v>0</v>
      </c>
      <c r="AV27" s="180">
        <v>0</v>
      </c>
      <c r="AW27" s="111">
        <v>0</v>
      </c>
      <c r="AX27" s="111">
        <v>0</v>
      </c>
    </row>
    <row r="28" spans="1:50" s="112" customFormat="1" ht="25.5" x14ac:dyDescent="0.2">
      <c r="A28" s="178" t="s">
        <v>90</v>
      </c>
      <c r="B28" s="179" t="s">
        <v>172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1">
        <v>0</v>
      </c>
      <c r="P28" s="111">
        <v>0</v>
      </c>
      <c r="Q28" s="114">
        <f t="shared" si="26"/>
        <v>0</v>
      </c>
      <c r="R28" s="114">
        <f t="shared" si="26"/>
        <v>0</v>
      </c>
      <c r="S28" s="111">
        <v>0</v>
      </c>
      <c r="T28" s="111">
        <v>0</v>
      </c>
      <c r="U28" s="111">
        <v>0</v>
      </c>
      <c r="V28" s="111">
        <v>0</v>
      </c>
      <c r="W28" s="114">
        <v>1205.8</v>
      </c>
      <c r="X28" s="114">
        <v>1501.7</v>
      </c>
      <c r="Y28" s="115" t="s">
        <v>91</v>
      </c>
      <c r="Z28" s="114">
        <v>1611.3</v>
      </c>
      <c r="AA28" s="114">
        <v>1096.0999999999999</v>
      </c>
      <c r="AB28" s="114">
        <v>0</v>
      </c>
      <c r="AC28" s="111">
        <v>0</v>
      </c>
      <c r="AD28" s="111">
        <v>0</v>
      </c>
      <c r="AE28" s="114">
        <v>0</v>
      </c>
      <c r="AF28" s="114">
        <v>0</v>
      </c>
      <c r="AG28" s="114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0</v>
      </c>
      <c r="AM28" s="111">
        <v>0</v>
      </c>
      <c r="AN28" s="114">
        <v>0</v>
      </c>
      <c r="AO28" s="111">
        <v>0</v>
      </c>
      <c r="AP28" s="111">
        <v>0</v>
      </c>
      <c r="AQ28" s="114">
        <v>0</v>
      </c>
      <c r="AR28" s="114">
        <v>0</v>
      </c>
      <c r="AS28" s="111">
        <v>0</v>
      </c>
      <c r="AT28" s="111">
        <v>0</v>
      </c>
      <c r="AU28" s="111">
        <v>0</v>
      </c>
      <c r="AV28" s="180">
        <v>0</v>
      </c>
      <c r="AW28" s="111">
        <v>0</v>
      </c>
      <c r="AX28" s="111">
        <v>0</v>
      </c>
    </row>
    <row r="29" spans="1:50" s="112" customFormat="1" ht="25.5" x14ac:dyDescent="0.2">
      <c r="A29" s="178" t="s">
        <v>92</v>
      </c>
      <c r="B29" s="179" t="s">
        <v>173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1">
        <v>0</v>
      </c>
      <c r="P29" s="111">
        <v>0</v>
      </c>
      <c r="Q29" s="114">
        <f t="shared" si="26"/>
        <v>0</v>
      </c>
      <c r="R29" s="114">
        <f t="shared" si="26"/>
        <v>0</v>
      </c>
      <c r="S29" s="111">
        <v>0</v>
      </c>
      <c r="T29" s="111">
        <v>0</v>
      </c>
      <c r="U29" s="111">
        <v>0</v>
      </c>
      <c r="V29" s="111">
        <v>0</v>
      </c>
      <c r="W29" s="115" t="s">
        <v>91</v>
      </c>
      <c r="X29" s="114">
        <v>580.4</v>
      </c>
      <c r="Y29" s="115" t="s">
        <v>91</v>
      </c>
      <c r="Z29" s="114">
        <v>620.70000000000005</v>
      </c>
      <c r="AA29" s="114">
        <v>919.2</v>
      </c>
      <c r="AB29" s="114">
        <v>0</v>
      </c>
      <c r="AC29" s="111">
        <v>0</v>
      </c>
      <c r="AD29" s="111">
        <v>0</v>
      </c>
      <c r="AE29" s="114">
        <v>0</v>
      </c>
      <c r="AF29" s="114">
        <v>0</v>
      </c>
      <c r="AG29" s="114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4">
        <v>0</v>
      </c>
      <c r="AO29" s="111">
        <v>0</v>
      </c>
      <c r="AP29" s="111">
        <v>0</v>
      </c>
      <c r="AQ29" s="114">
        <v>0</v>
      </c>
      <c r="AR29" s="114">
        <v>0</v>
      </c>
      <c r="AS29" s="111">
        <v>0</v>
      </c>
      <c r="AT29" s="111">
        <v>0</v>
      </c>
      <c r="AU29" s="111">
        <v>0</v>
      </c>
      <c r="AV29" s="180">
        <v>0</v>
      </c>
      <c r="AW29" s="111">
        <v>0</v>
      </c>
      <c r="AX29" s="111">
        <v>0</v>
      </c>
    </row>
    <row r="30" spans="1:50" s="112" customFormat="1" ht="25.5" x14ac:dyDescent="0.2">
      <c r="A30" s="178" t="s">
        <v>92</v>
      </c>
      <c r="B30" s="179" t="s">
        <v>174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1">
        <v>0</v>
      </c>
      <c r="P30" s="111">
        <v>0</v>
      </c>
      <c r="Q30" s="114">
        <f t="shared" si="26"/>
        <v>0</v>
      </c>
      <c r="R30" s="114">
        <f t="shared" si="26"/>
        <v>0</v>
      </c>
      <c r="S30" s="111">
        <v>0</v>
      </c>
      <c r="T30" s="111">
        <v>0</v>
      </c>
      <c r="U30" s="111">
        <v>0</v>
      </c>
      <c r="V30" s="111">
        <v>0</v>
      </c>
      <c r="W30" s="114">
        <v>465.9</v>
      </c>
      <c r="X30" s="114">
        <v>480.4</v>
      </c>
      <c r="Y30" s="115" t="s">
        <v>91</v>
      </c>
      <c r="Z30" s="114">
        <v>620.70000000000005</v>
      </c>
      <c r="AA30" s="114">
        <v>427</v>
      </c>
      <c r="AB30" s="114">
        <v>0</v>
      </c>
      <c r="AC30" s="111">
        <v>0</v>
      </c>
      <c r="AD30" s="111">
        <v>0</v>
      </c>
      <c r="AE30" s="114">
        <v>0</v>
      </c>
      <c r="AF30" s="114">
        <v>0</v>
      </c>
      <c r="AG30" s="114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4">
        <v>0</v>
      </c>
      <c r="AO30" s="111">
        <v>0</v>
      </c>
      <c r="AP30" s="111">
        <v>0</v>
      </c>
      <c r="AQ30" s="114">
        <v>0</v>
      </c>
      <c r="AR30" s="114">
        <v>0</v>
      </c>
      <c r="AS30" s="111">
        <v>0</v>
      </c>
      <c r="AT30" s="111">
        <v>0</v>
      </c>
      <c r="AU30" s="111">
        <v>0</v>
      </c>
      <c r="AV30" s="180">
        <v>0</v>
      </c>
      <c r="AW30" s="111">
        <v>0</v>
      </c>
      <c r="AX30" s="111">
        <v>0</v>
      </c>
    </row>
    <row r="31" spans="1:50" s="187" customFormat="1" x14ac:dyDescent="0.2">
      <c r="A31" s="181" t="s">
        <v>175</v>
      </c>
      <c r="B31" s="182" t="s">
        <v>176</v>
      </c>
      <c r="C31" s="183">
        <v>2.06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3">
        <v>0</v>
      </c>
      <c r="P31" s="183">
        <f t="shared" ref="P31:P32" si="27">O31/C31</f>
        <v>0</v>
      </c>
      <c r="Q31" s="184">
        <f t="shared" si="26"/>
        <v>0</v>
      </c>
      <c r="R31" s="184">
        <f t="shared" si="26"/>
        <v>0</v>
      </c>
      <c r="S31" s="183">
        <v>0</v>
      </c>
      <c r="T31" s="183">
        <f t="shared" ref="T31:T32" si="28">S31/C31</f>
        <v>0</v>
      </c>
      <c r="U31" s="183">
        <v>0</v>
      </c>
      <c r="V31" s="183">
        <v>0</v>
      </c>
      <c r="W31" s="184">
        <v>0</v>
      </c>
      <c r="X31" s="184">
        <v>0</v>
      </c>
      <c r="Y31" s="185">
        <v>0</v>
      </c>
      <c r="Z31" s="184">
        <v>0</v>
      </c>
      <c r="AA31" s="184">
        <v>0</v>
      </c>
      <c r="AB31" s="184">
        <v>0</v>
      </c>
      <c r="AC31" s="183">
        <v>0</v>
      </c>
      <c r="AD31" s="183">
        <v>0</v>
      </c>
      <c r="AE31" s="184">
        <v>0</v>
      </c>
      <c r="AF31" s="184">
        <v>0</v>
      </c>
      <c r="AG31" s="184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4">
        <v>0</v>
      </c>
      <c r="AO31" s="183">
        <v>0</v>
      </c>
      <c r="AP31" s="183">
        <v>0</v>
      </c>
      <c r="AQ31" s="184">
        <v>0</v>
      </c>
      <c r="AR31" s="184">
        <v>0</v>
      </c>
      <c r="AS31" s="183">
        <v>0</v>
      </c>
      <c r="AT31" s="183">
        <v>0</v>
      </c>
      <c r="AU31" s="183">
        <v>393.7</v>
      </c>
      <c r="AV31" s="186">
        <f>AU31/C31</f>
        <v>191.11650485436891</v>
      </c>
      <c r="AW31" s="183">
        <v>0</v>
      </c>
      <c r="AX31" s="183">
        <v>0</v>
      </c>
    </row>
    <row r="32" spans="1:50" s="187" customFormat="1" x14ac:dyDescent="0.2">
      <c r="A32" s="181" t="s">
        <v>177</v>
      </c>
      <c r="B32" s="182" t="s">
        <v>178</v>
      </c>
      <c r="C32" s="183">
        <v>3.05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3">
        <v>0</v>
      </c>
      <c r="P32" s="183">
        <f t="shared" si="27"/>
        <v>0</v>
      </c>
      <c r="Q32" s="184">
        <f t="shared" si="26"/>
        <v>0</v>
      </c>
      <c r="R32" s="184">
        <f t="shared" si="26"/>
        <v>0</v>
      </c>
      <c r="S32" s="183">
        <v>0</v>
      </c>
      <c r="T32" s="183">
        <f t="shared" si="28"/>
        <v>0</v>
      </c>
      <c r="U32" s="183">
        <v>0</v>
      </c>
      <c r="V32" s="183">
        <v>0</v>
      </c>
      <c r="W32" s="184">
        <v>0</v>
      </c>
      <c r="X32" s="184">
        <v>0</v>
      </c>
      <c r="Y32" s="185">
        <v>0</v>
      </c>
      <c r="Z32" s="184">
        <v>0</v>
      </c>
      <c r="AA32" s="184">
        <v>0</v>
      </c>
      <c r="AB32" s="184">
        <v>0</v>
      </c>
      <c r="AC32" s="183">
        <v>0</v>
      </c>
      <c r="AD32" s="183">
        <v>0</v>
      </c>
      <c r="AE32" s="184">
        <v>0</v>
      </c>
      <c r="AF32" s="184">
        <v>0</v>
      </c>
      <c r="AG32" s="184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4">
        <v>0</v>
      </c>
      <c r="AO32" s="183">
        <v>0</v>
      </c>
      <c r="AP32" s="183">
        <v>0</v>
      </c>
      <c r="AQ32" s="184">
        <v>0</v>
      </c>
      <c r="AR32" s="184">
        <v>0</v>
      </c>
      <c r="AS32" s="183">
        <v>0</v>
      </c>
      <c r="AT32" s="183">
        <v>0</v>
      </c>
      <c r="AU32" s="183">
        <v>579.1</v>
      </c>
      <c r="AV32" s="186">
        <f>AU32/C32</f>
        <v>189.86885245901641</v>
      </c>
      <c r="AW32" s="183">
        <v>0</v>
      </c>
      <c r="AX32" s="183">
        <v>0</v>
      </c>
    </row>
    <row r="33" spans="1:50" x14ac:dyDescent="0.2">
      <c r="A33" s="49"/>
      <c r="B33" s="50"/>
      <c r="C33" s="51"/>
      <c r="D33" s="52"/>
      <c r="E33" s="53"/>
      <c r="F33" s="52"/>
      <c r="G33" s="53"/>
      <c r="H33" s="52"/>
      <c r="I33" s="53"/>
      <c r="J33" s="56"/>
      <c r="K33" s="56"/>
      <c r="L33" s="56"/>
      <c r="M33" s="56"/>
      <c r="N33" s="56"/>
      <c r="O33" s="52"/>
      <c r="P33" s="53"/>
      <c r="Q33" s="56"/>
      <c r="R33" s="56"/>
      <c r="S33" s="52"/>
      <c r="T33" s="53"/>
      <c r="U33" s="52"/>
      <c r="V33" s="53"/>
      <c r="W33" s="55"/>
      <c r="X33" s="55"/>
      <c r="Y33" s="55"/>
      <c r="Z33" s="55"/>
      <c r="AA33" s="55"/>
      <c r="AB33" s="55"/>
      <c r="AC33" s="54"/>
      <c r="AD33" s="53"/>
      <c r="AE33" s="56"/>
      <c r="AF33" s="56"/>
      <c r="AG33" s="56"/>
      <c r="AH33" s="52"/>
      <c r="AI33" s="53"/>
      <c r="AJ33" s="52"/>
      <c r="AK33" s="53"/>
      <c r="AL33" s="52"/>
      <c r="AM33" s="53"/>
      <c r="AN33" s="56"/>
      <c r="AO33" s="52"/>
      <c r="AP33" s="53"/>
      <c r="AQ33" s="56"/>
      <c r="AR33" s="56"/>
      <c r="AS33" s="52"/>
      <c r="AT33" s="53"/>
      <c r="AU33" s="52"/>
      <c r="AV33" s="53"/>
      <c r="AW33" s="52"/>
      <c r="AX33" s="53"/>
    </row>
    <row r="34" spans="1:50" x14ac:dyDescent="0.2">
      <c r="A34" s="227"/>
      <c r="B34" s="228" t="s">
        <v>24</v>
      </c>
      <c r="C34" s="228"/>
      <c r="D34" s="228"/>
      <c r="E34" s="228"/>
      <c r="F34" s="229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30"/>
      <c r="AM34" s="228"/>
      <c r="AN34" s="228"/>
      <c r="AO34" s="229"/>
      <c r="AP34" s="228"/>
      <c r="AQ34" s="228"/>
      <c r="AR34" s="228"/>
      <c r="AS34" s="229"/>
      <c r="AT34" s="228"/>
      <c r="AU34" s="229"/>
      <c r="AV34" s="231"/>
      <c r="AW34" s="228"/>
      <c r="AX34" s="232"/>
    </row>
    <row r="35" spans="1:50" x14ac:dyDescent="0.2">
      <c r="A35" s="57"/>
      <c r="B35" s="58"/>
      <c r="C35" s="59"/>
      <c r="D35" s="28"/>
      <c r="E35" s="60"/>
      <c r="F35" s="28"/>
      <c r="G35" s="60"/>
      <c r="H35" s="28"/>
      <c r="I35" s="60"/>
      <c r="J35" s="41"/>
      <c r="K35" s="41"/>
      <c r="L35" s="41"/>
      <c r="M35" s="41"/>
      <c r="N35" s="41"/>
      <c r="O35" s="28"/>
      <c r="P35" s="60"/>
      <c r="Q35" s="41"/>
      <c r="R35" s="41"/>
      <c r="S35" s="28"/>
      <c r="T35" s="60"/>
      <c r="U35" s="28"/>
      <c r="V35" s="60"/>
      <c r="W35" s="30"/>
      <c r="X35" s="30"/>
      <c r="Y35" s="30"/>
      <c r="Z35" s="30"/>
      <c r="AA35" s="30"/>
      <c r="AB35" s="30"/>
      <c r="AC35" s="61"/>
      <c r="AD35" s="60"/>
      <c r="AE35" s="62"/>
      <c r="AF35" s="62"/>
      <c r="AG35" s="62"/>
      <c r="AH35" s="28"/>
      <c r="AI35" s="60"/>
      <c r="AJ35" s="28"/>
      <c r="AK35" s="60"/>
      <c r="AL35" s="28"/>
      <c r="AM35" s="60"/>
      <c r="AN35" s="62"/>
      <c r="AO35" s="28"/>
      <c r="AP35" s="60"/>
      <c r="AQ35" s="62"/>
      <c r="AR35" s="62"/>
      <c r="AS35" s="28"/>
      <c r="AT35" s="60"/>
      <c r="AU35" s="28"/>
      <c r="AV35" s="60"/>
      <c r="AW35" s="28"/>
      <c r="AX35" s="60"/>
    </row>
    <row r="36" spans="1:50" s="45" customFormat="1" x14ac:dyDescent="0.2">
      <c r="A36" s="63" t="s">
        <v>46</v>
      </c>
      <c r="B36" s="43" t="s">
        <v>69</v>
      </c>
      <c r="C36" s="37">
        <v>0</v>
      </c>
      <c r="D36" s="37">
        <v>0</v>
      </c>
      <c r="E36" s="36">
        <v>0</v>
      </c>
      <c r="F36" s="37">
        <v>0</v>
      </c>
      <c r="G36" s="36">
        <v>0</v>
      </c>
      <c r="H36" s="37">
        <v>0</v>
      </c>
      <c r="I36" s="36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37">
        <v>0</v>
      </c>
      <c r="P36" s="36">
        <v>0</v>
      </c>
      <c r="Q36" s="41">
        <v>0</v>
      </c>
      <c r="R36" s="41">
        <v>0</v>
      </c>
      <c r="S36" s="37">
        <v>0</v>
      </c>
      <c r="T36" s="36">
        <v>0</v>
      </c>
      <c r="U36" s="37">
        <v>0</v>
      </c>
      <c r="V36" s="36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39">
        <v>0</v>
      </c>
      <c r="AD36" s="36">
        <v>0</v>
      </c>
      <c r="AE36" s="41">
        <v>0</v>
      </c>
      <c r="AF36" s="41">
        <v>0</v>
      </c>
      <c r="AG36" s="41">
        <v>0</v>
      </c>
      <c r="AH36" s="37">
        <v>0</v>
      </c>
      <c r="AI36" s="36">
        <v>0</v>
      </c>
      <c r="AJ36" s="37">
        <v>0</v>
      </c>
      <c r="AK36" s="36">
        <v>0</v>
      </c>
      <c r="AL36" s="37">
        <v>0</v>
      </c>
      <c r="AM36" s="36">
        <v>0</v>
      </c>
      <c r="AN36" s="41">
        <v>0</v>
      </c>
      <c r="AO36" s="37">
        <v>0</v>
      </c>
      <c r="AP36" s="36">
        <v>0</v>
      </c>
      <c r="AQ36" s="41">
        <v>0</v>
      </c>
      <c r="AR36" s="41">
        <v>0</v>
      </c>
      <c r="AS36" s="37">
        <v>0</v>
      </c>
      <c r="AT36" s="36">
        <v>0</v>
      </c>
      <c r="AU36" s="37">
        <v>0</v>
      </c>
      <c r="AV36" s="36">
        <v>0</v>
      </c>
      <c r="AW36" s="37">
        <v>0</v>
      </c>
      <c r="AX36" s="36">
        <v>0</v>
      </c>
    </row>
    <row r="37" spans="1:50" s="45" customFormat="1" x14ac:dyDescent="0.2">
      <c r="A37" s="63" t="s">
        <v>37</v>
      </c>
      <c r="B37" s="43" t="s">
        <v>70</v>
      </c>
      <c r="C37" s="44">
        <v>10</v>
      </c>
      <c r="D37" s="37">
        <f t="shared" ref="D37" si="29">ROUND(E37*C37,1)</f>
        <v>436.8</v>
      </c>
      <c r="E37" s="36">
        <f>RCFs!C$43</f>
        <v>43.679000000000002</v>
      </c>
      <c r="F37" s="37">
        <f>ROUNDDOWN(C37*G37,1)</f>
        <v>125.6</v>
      </c>
      <c r="G37" s="117">
        <f>RCFs!C$5</f>
        <v>12.563000000000001</v>
      </c>
      <c r="H37" s="37">
        <f>ROUNDDOWN(I37*C37,1)</f>
        <v>125.6</v>
      </c>
      <c r="I37" s="117">
        <f>G37</f>
        <v>12.563000000000001</v>
      </c>
      <c r="J37" s="41">
        <f t="shared" ref="J37:N51" si="30">ROUND($C37*$I37*J$6,1)</f>
        <v>138.19999999999999</v>
      </c>
      <c r="K37" s="41">
        <f t="shared" si="30"/>
        <v>169.6</v>
      </c>
      <c r="L37" s="41">
        <f t="shared" si="30"/>
        <v>188.4</v>
      </c>
      <c r="M37" s="41">
        <f t="shared" si="30"/>
        <v>251.3</v>
      </c>
      <c r="N37" s="41">
        <f t="shared" si="30"/>
        <v>270.10000000000002</v>
      </c>
      <c r="O37" s="37">
        <f>ROUNDDOWN(C37*P37,1)</f>
        <v>123.3</v>
      </c>
      <c r="P37" s="117">
        <f>RCFs!C$7</f>
        <v>12.33</v>
      </c>
      <c r="Q37" s="41">
        <f>ROUNDDOWN($O37*Q$6,1)</f>
        <v>160.19999999999999</v>
      </c>
      <c r="R37" s="41">
        <f>ROUNDDOWN($O37*R$6,1)</f>
        <v>184.9</v>
      </c>
      <c r="S37" s="37">
        <f>ROUNDDOWN(C37*T37,1)</f>
        <v>121.9</v>
      </c>
      <c r="T37" s="117">
        <f>RCFs!C$9</f>
        <v>12.199</v>
      </c>
      <c r="U37" s="37">
        <f t="shared" ref="U37" si="31">ROUND(V37*C37,1)</f>
        <v>122</v>
      </c>
      <c r="V37" s="117">
        <f>T37</f>
        <v>12.199</v>
      </c>
      <c r="W37" s="41">
        <f t="shared" ref="W37:AB52" si="32">ROUNDDOWN($U37*W$6,1)</f>
        <v>134.19999999999999</v>
      </c>
      <c r="X37" s="41">
        <f t="shared" si="32"/>
        <v>167.1</v>
      </c>
      <c r="Y37" s="41">
        <f t="shared" si="32"/>
        <v>197.6</v>
      </c>
      <c r="Z37" s="41">
        <f t="shared" si="32"/>
        <v>179.3</v>
      </c>
      <c r="AA37" s="41">
        <f t="shared" si="32"/>
        <v>264.7</v>
      </c>
      <c r="AB37" s="41">
        <f t="shared" si="32"/>
        <v>366</v>
      </c>
      <c r="AC37" s="39">
        <f t="shared" ref="AC37" si="33">ROUND(AD37*C37,1)</f>
        <v>123.4</v>
      </c>
      <c r="AD37" s="117">
        <f>RCFs!C$13</f>
        <v>12.34</v>
      </c>
      <c r="AE37" s="41">
        <f t="shared" ref="AE37:AG55" si="34">ROUND($AC37*AE$6,1)</f>
        <v>203.6</v>
      </c>
      <c r="AF37" s="41">
        <f t="shared" si="34"/>
        <v>259.10000000000002</v>
      </c>
      <c r="AG37" s="41">
        <f t="shared" si="34"/>
        <v>370.2</v>
      </c>
      <c r="AH37" s="37">
        <f>ROUNDDOWN(C37*AI37,1)</f>
        <v>124.6</v>
      </c>
      <c r="AI37" s="117">
        <f>RCFs!C$31</f>
        <v>12.46</v>
      </c>
      <c r="AJ37" s="37">
        <f t="shared" ref="AJ37" si="35">ROUND(AK37*C37,1)</f>
        <v>0</v>
      </c>
      <c r="AK37" s="117">
        <v>0</v>
      </c>
      <c r="AL37" s="37">
        <f>ROUNDDOWN(C37*AM37,1)</f>
        <v>128.19999999999999</v>
      </c>
      <c r="AM37" s="117">
        <f>RCFs!C$33</f>
        <v>12.824999999999999</v>
      </c>
      <c r="AN37" s="41">
        <f>ROUNDDOWN(AL37*AN$6,1)</f>
        <v>192.3</v>
      </c>
      <c r="AO37" s="37">
        <f>ROUNDDOWN(C37*AP37,1)</f>
        <v>129.19999999999999</v>
      </c>
      <c r="AP37" s="117">
        <f>RCFs!C$35</f>
        <v>12.92</v>
      </c>
      <c r="AQ37" s="41">
        <f>ROUNDDOWN($AO37*AQ$6,1)</f>
        <v>155</v>
      </c>
      <c r="AR37" s="41">
        <f>ROUNDDOWN($AO37*AR$6,1)</f>
        <v>174.4</v>
      </c>
      <c r="AS37" s="37">
        <f>ROUNDDOWN(C37*AT37,1)</f>
        <v>131.1</v>
      </c>
      <c r="AT37" s="117">
        <f>RCFs!C$37</f>
        <v>13.11</v>
      </c>
      <c r="AU37" s="37">
        <f>ROUNDDOWN(C37*AV37,1)</f>
        <v>128.5</v>
      </c>
      <c r="AV37" s="117">
        <f>RCFs!C$39</f>
        <v>12.85</v>
      </c>
      <c r="AW37" s="37">
        <f>ROUNDDOWN(C37*AC37,1)</f>
        <v>1234</v>
      </c>
      <c r="AX37" s="117">
        <f>RCFs!C$41</f>
        <v>12.682</v>
      </c>
    </row>
    <row r="38" spans="1:50" s="45" customFormat="1" x14ac:dyDescent="0.2">
      <c r="A38" s="63" t="s">
        <v>45</v>
      </c>
      <c r="B38" s="43" t="s">
        <v>51</v>
      </c>
      <c r="C38" s="44">
        <v>8</v>
      </c>
      <c r="D38" s="37">
        <f t="shared" ref="D38:D55" si="36">ROUND(E38*C38,1)</f>
        <v>349.4</v>
      </c>
      <c r="E38" s="36">
        <f>RCFs!C$43</f>
        <v>43.679000000000002</v>
      </c>
      <c r="F38" s="37">
        <f t="shared" ref="F38:F55" si="37">ROUNDDOWN(C38*G38,1)</f>
        <v>100.5</v>
      </c>
      <c r="G38" s="117">
        <f>RCFs!C$5</f>
        <v>12.563000000000001</v>
      </c>
      <c r="H38" s="37">
        <f t="shared" ref="H38:H55" si="38">ROUNDDOWN(I38*C38,1)</f>
        <v>100.5</v>
      </c>
      <c r="I38" s="117">
        <f t="shared" ref="I38:I55" si="39">G38</f>
        <v>12.563000000000001</v>
      </c>
      <c r="J38" s="41">
        <f t="shared" si="30"/>
        <v>110.6</v>
      </c>
      <c r="K38" s="41">
        <f t="shared" si="30"/>
        <v>135.69999999999999</v>
      </c>
      <c r="L38" s="41">
        <f t="shared" si="30"/>
        <v>150.80000000000001</v>
      </c>
      <c r="M38" s="41">
        <f t="shared" si="30"/>
        <v>201</v>
      </c>
      <c r="N38" s="41">
        <f t="shared" si="30"/>
        <v>216.1</v>
      </c>
      <c r="O38" s="37">
        <f t="shared" ref="O38:O55" si="40">ROUNDDOWN(C38*P38,1)</f>
        <v>98.6</v>
      </c>
      <c r="P38" s="117">
        <f>RCFs!C$7</f>
        <v>12.33</v>
      </c>
      <c r="Q38" s="41">
        <f t="shared" ref="Q38:R55" si="41">ROUNDDOWN($O38*Q$6,1)</f>
        <v>128.1</v>
      </c>
      <c r="R38" s="41">
        <f t="shared" si="41"/>
        <v>147.9</v>
      </c>
      <c r="S38" s="37">
        <f t="shared" ref="S38:S55" si="42">ROUNDDOWN(C38*T38,1)</f>
        <v>97.5</v>
      </c>
      <c r="T38" s="117">
        <f>RCFs!C$9</f>
        <v>12.199</v>
      </c>
      <c r="U38" s="37">
        <f t="shared" ref="U38:U55" si="43">ROUND(V38*C38,1)</f>
        <v>97.6</v>
      </c>
      <c r="V38" s="117">
        <f t="shared" ref="V38:V55" si="44">T38</f>
        <v>12.199</v>
      </c>
      <c r="W38" s="41">
        <f t="shared" si="32"/>
        <v>107.3</v>
      </c>
      <c r="X38" s="41">
        <f t="shared" si="32"/>
        <v>133.69999999999999</v>
      </c>
      <c r="Y38" s="41">
        <f t="shared" si="32"/>
        <v>158.1</v>
      </c>
      <c r="Z38" s="41">
        <f t="shared" si="32"/>
        <v>143.4</v>
      </c>
      <c r="AA38" s="41">
        <f t="shared" si="32"/>
        <v>211.7</v>
      </c>
      <c r="AB38" s="41">
        <f t="shared" si="32"/>
        <v>292.8</v>
      </c>
      <c r="AC38" s="39">
        <f t="shared" ref="AC38:AC55" si="45">ROUND(AD38*C38,1)</f>
        <v>98.7</v>
      </c>
      <c r="AD38" s="117">
        <f>RCFs!C$13</f>
        <v>12.34</v>
      </c>
      <c r="AE38" s="41">
        <f t="shared" si="34"/>
        <v>162.9</v>
      </c>
      <c r="AF38" s="41">
        <f t="shared" si="34"/>
        <v>207.3</v>
      </c>
      <c r="AG38" s="41">
        <f t="shared" si="34"/>
        <v>296.10000000000002</v>
      </c>
      <c r="AH38" s="37">
        <f t="shared" ref="AH38:AH55" si="46">ROUNDDOWN(C38*AI38,1)</f>
        <v>99.6</v>
      </c>
      <c r="AI38" s="117">
        <f>RCFs!C$31</f>
        <v>12.46</v>
      </c>
      <c r="AJ38" s="37">
        <f t="shared" ref="AJ38:AJ55" si="47">ROUND(AK38*C38,1)</f>
        <v>0</v>
      </c>
      <c r="AK38" s="117">
        <v>0</v>
      </c>
      <c r="AL38" s="37">
        <f t="shared" ref="AL38:AL55" si="48">ROUNDDOWN(C38*AM38,1)</f>
        <v>102.6</v>
      </c>
      <c r="AM38" s="117">
        <f>RCFs!C$33</f>
        <v>12.824999999999999</v>
      </c>
      <c r="AN38" s="41">
        <f t="shared" ref="AN38:AN55" si="49">ROUNDDOWN(AL38*AN$6,1)</f>
        <v>153.9</v>
      </c>
      <c r="AO38" s="37">
        <f t="shared" ref="AO38:AO55" si="50">ROUNDDOWN(C38*AP38,1)</f>
        <v>103.3</v>
      </c>
      <c r="AP38" s="117">
        <f>RCFs!C$35</f>
        <v>12.92</v>
      </c>
      <c r="AQ38" s="41">
        <f t="shared" ref="AQ38:AR55" si="51">ROUNDDOWN($AO38*AQ$6,1)</f>
        <v>123.9</v>
      </c>
      <c r="AR38" s="41">
        <f t="shared" si="51"/>
        <v>139.4</v>
      </c>
      <c r="AS38" s="37">
        <f t="shared" ref="AS38:AS55" si="52">ROUNDDOWN(C38*AT38,1)</f>
        <v>104.8</v>
      </c>
      <c r="AT38" s="117">
        <f>RCFs!C$37</f>
        <v>13.11</v>
      </c>
      <c r="AU38" s="37">
        <f t="shared" ref="AU38:AU55" si="53">ROUNDDOWN(C38*AV38,1)</f>
        <v>102.8</v>
      </c>
      <c r="AV38" s="117">
        <f>RCFs!C$39</f>
        <v>12.85</v>
      </c>
      <c r="AW38" s="37">
        <f t="shared" ref="AW38:AW55" si="54">ROUNDDOWN(C38*AC38,1)</f>
        <v>789.6</v>
      </c>
      <c r="AX38" s="117">
        <f>RCFs!C$41</f>
        <v>12.682</v>
      </c>
    </row>
    <row r="39" spans="1:50" s="45" customFormat="1" x14ac:dyDescent="0.2">
      <c r="A39" s="63" t="s">
        <v>43</v>
      </c>
      <c r="B39" s="43" t="s">
        <v>52</v>
      </c>
      <c r="C39" s="44">
        <v>20</v>
      </c>
      <c r="D39" s="37">
        <f t="shared" si="36"/>
        <v>873.6</v>
      </c>
      <c r="E39" s="36">
        <f>RCFs!C$43</f>
        <v>43.679000000000002</v>
      </c>
      <c r="F39" s="37">
        <f t="shared" si="37"/>
        <v>251.2</v>
      </c>
      <c r="G39" s="117">
        <f>RCFs!C$5</f>
        <v>12.563000000000001</v>
      </c>
      <c r="H39" s="37">
        <f t="shared" si="38"/>
        <v>251.2</v>
      </c>
      <c r="I39" s="117">
        <f t="shared" si="39"/>
        <v>12.563000000000001</v>
      </c>
      <c r="J39" s="41">
        <f t="shared" si="30"/>
        <v>276.39999999999998</v>
      </c>
      <c r="K39" s="41">
        <f t="shared" si="30"/>
        <v>339.2</v>
      </c>
      <c r="L39" s="41">
        <f t="shared" si="30"/>
        <v>376.9</v>
      </c>
      <c r="M39" s="41">
        <f t="shared" si="30"/>
        <v>502.5</v>
      </c>
      <c r="N39" s="41">
        <f t="shared" si="30"/>
        <v>540.20000000000005</v>
      </c>
      <c r="O39" s="37">
        <f t="shared" si="40"/>
        <v>246.6</v>
      </c>
      <c r="P39" s="117">
        <f>RCFs!C$7</f>
        <v>12.33</v>
      </c>
      <c r="Q39" s="41">
        <f t="shared" si="41"/>
        <v>320.5</v>
      </c>
      <c r="R39" s="41">
        <f t="shared" si="41"/>
        <v>369.9</v>
      </c>
      <c r="S39" s="37">
        <f t="shared" si="42"/>
        <v>243.9</v>
      </c>
      <c r="T39" s="117">
        <f>RCFs!C$9</f>
        <v>12.199</v>
      </c>
      <c r="U39" s="37">
        <f t="shared" si="43"/>
        <v>244</v>
      </c>
      <c r="V39" s="117">
        <f t="shared" si="44"/>
        <v>12.199</v>
      </c>
      <c r="W39" s="41">
        <f t="shared" si="32"/>
        <v>268.39999999999998</v>
      </c>
      <c r="X39" s="41">
        <f t="shared" si="32"/>
        <v>334.2</v>
      </c>
      <c r="Y39" s="41">
        <f t="shared" si="32"/>
        <v>395.2</v>
      </c>
      <c r="Z39" s="41">
        <f t="shared" si="32"/>
        <v>358.6</v>
      </c>
      <c r="AA39" s="41">
        <f t="shared" si="32"/>
        <v>529.4</v>
      </c>
      <c r="AB39" s="41">
        <f t="shared" si="32"/>
        <v>732</v>
      </c>
      <c r="AC39" s="39">
        <f t="shared" si="45"/>
        <v>246.8</v>
      </c>
      <c r="AD39" s="117">
        <f>RCFs!C$13</f>
        <v>12.34</v>
      </c>
      <c r="AE39" s="41">
        <f t="shared" si="34"/>
        <v>407.2</v>
      </c>
      <c r="AF39" s="41">
        <f t="shared" si="34"/>
        <v>518.29999999999995</v>
      </c>
      <c r="AG39" s="41">
        <f t="shared" si="34"/>
        <v>740.4</v>
      </c>
      <c r="AH39" s="37">
        <f t="shared" si="46"/>
        <v>249.2</v>
      </c>
      <c r="AI39" s="117">
        <f>RCFs!C$31</f>
        <v>12.46</v>
      </c>
      <c r="AJ39" s="37">
        <f t="shared" si="47"/>
        <v>0</v>
      </c>
      <c r="AK39" s="117">
        <v>0</v>
      </c>
      <c r="AL39" s="37">
        <f t="shared" si="48"/>
        <v>256.5</v>
      </c>
      <c r="AM39" s="117">
        <f>RCFs!C$33</f>
        <v>12.824999999999999</v>
      </c>
      <c r="AN39" s="41">
        <f t="shared" si="49"/>
        <v>384.7</v>
      </c>
      <c r="AO39" s="37">
        <f t="shared" si="50"/>
        <v>258.39999999999998</v>
      </c>
      <c r="AP39" s="117">
        <f>RCFs!C$35</f>
        <v>12.92</v>
      </c>
      <c r="AQ39" s="41">
        <f t="shared" si="51"/>
        <v>310</v>
      </c>
      <c r="AR39" s="41">
        <f t="shared" si="51"/>
        <v>348.8</v>
      </c>
      <c r="AS39" s="37">
        <f t="shared" si="52"/>
        <v>262.2</v>
      </c>
      <c r="AT39" s="117">
        <f>RCFs!C$37</f>
        <v>13.11</v>
      </c>
      <c r="AU39" s="37">
        <f t="shared" si="53"/>
        <v>257</v>
      </c>
      <c r="AV39" s="117">
        <f>RCFs!C$39</f>
        <v>12.85</v>
      </c>
      <c r="AW39" s="37">
        <f t="shared" si="54"/>
        <v>4936</v>
      </c>
      <c r="AX39" s="117">
        <f>RCFs!C$41</f>
        <v>12.682</v>
      </c>
    </row>
    <row r="40" spans="1:50" s="45" customFormat="1" x14ac:dyDescent="0.2">
      <c r="A40" s="63" t="s">
        <v>38</v>
      </c>
      <c r="B40" s="43" t="s">
        <v>53</v>
      </c>
      <c r="C40" s="44">
        <v>20</v>
      </c>
      <c r="D40" s="37">
        <f t="shared" si="36"/>
        <v>873.6</v>
      </c>
      <c r="E40" s="36">
        <f>RCFs!C$43</f>
        <v>43.679000000000002</v>
      </c>
      <c r="F40" s="37">
        <f t="shared" si="37"/>
        <v>251.2</v>
      </c>
      <c r="G40" s="117">
        <f>RCFs!C$5</f>
        <v>12.563000000000001</v>
      </c>
      <c r="H40" s="37">
        <f t="shared" si="38"/>
        <v>251.2</v>
      </c>
      <c r="I40" s="117">
        <f t="shared" si="39"/>
        <v>12.563000000000001</v>
      </c>
      <c r="J40" s="41">
        <f t="shared" si="30"/>
        <v>276.39999999999998</v>
      </c>
      <c r="K40" s="41">
        <f t="shared" si="30"/>
        <v>339.2</v>
      </c>
      <c r="L40" s="41">
        <f t="shared" si="30"/>
        <v>376.9</v>
      </c>
      <c r="M40" s="41">
        <f t="shared" si="30"/>
        <v>502.5</v>
      </c>
      <c r="N40" s="41">
        <f t="shared" si="30"/>
        <v>540.20000000000005</v>
      </c>
      <c r="O40" s="37">
        <f t="shared" si="40"/>
        <v>246.6</v>
      </c>
      <c r="P40" s="117">
        <f>RCFs!C$7</f>
        <v>12.33</v>
      </c>
      <c r="Q40" s="41">
        <f t="shared" si="41"/>
        <v>320.5</v>
      </c>
      <c r="R40" s="41">
        <f t="shared" si="41"/>
        <v>369.9</v>
      </c>
      <c r="S40" s="37">
        <f t="shared" si="42"/>
        <v>243.9</v>
      </c>
      <c r="T40" s="117">
        <f>RCFs!C$9</f>
        <v>12.199</v>
      </c>
      <c r="U40" s="37">
        <f t="shared" si="43"/>
        <v>244</v>
      </c>
      <c r="V40" s="117">
        <f t="shared" si="44"/>
        <v>12.199</v>
      </c>
      <c r="W40" s="41">
        <f t="shared" si="32"/>
        <v>268.39999999999998</v>
      </c>
      <c r="X40" s="41">
        <f t="shared" si="32"/>
        <v>334.2</v>
      </c>
      <c r="Y40" s="41">
        <f t="shared" si="32"/>
        <v>395.2</v>
      </c>
      <c r="Z40" s="41">
        <f t="shared" si="32"/>
        <v>358.6</v>
      </c>
      <c r="AA40" s="41">
        <f t="shared" si="32"/>
        <v>529.4</v>
      </c>
      <c r="AB40" s="41">
        <f t="shared" si="32"/>
        <v>732</v>
      </c>
      <c r="AC40" s="39">
        <f t="shared" si="45"/>
        <v>246.8</v>
      </c>
      <c r="AD40" s="117">
        <f>RCFs!C$13</f>
        <v>12.34</v>
      </c>
      <c r="AE40" s="41">
        <f t="shared" si="34"/>
        <v>407.2</v>
      </c>
      <c r="AF40" s="41">
        <f t="shared" si="34"/>
        <v>518.29999999999995</v>
      </c>
      <c r="AG40" s="41">
        <f t="shared" si="34"/>
        <v>740.4</v>
      </c>
      <c r="AH40" s="37">
        <f t="shared" si="46"/>
        <v>249.2</v>
      </c>
      <c r="AI40" s="117">
        <f>RCFs!C$31</f>
        <v>12.46</v>
      </c>
      <c r="AJ40" s="37">
        <f t="shared" si="47"/>
        <v>0</v>
      </c>
      <c r="AK40" s="117">
        <v>0</v>
      </c>
      <c r="AL40" s="37">
        <f t="shared" si="48"/>
        <v>256.5</v>
      </c>
      <c r="AM40" s="117">
        <f>RCFs!C$33</f>
        <v>12.824999999999999</v>
      </c>
      <c r="AN40" s="41">
        <f t="shared" si="49"/>
        <v>384.7</v>
      </c>
      <c r="AO40" s="37">
        <f t="shared" si="50"/>
        <v>258.39999999999998</v>
      </c>
      <c r="AP40" s="117">
        <f>RCFs!C$35</f>
        <v>12.92</v>
      </c>
      <c r="AQ40" s="41">
        <f t="shared" si="51"/>
        <v>310</v>
      </c>
      <c r="AR40" s="41">
        <f t="shared" si="51"/>
        <v>348.8</v>
      </c>
      <c r="AS40" s="37">
        <f t="shared" si="52"/>
        <v>262.2</v>
      </c>
      <c r="AT40" s="117">
        <f>RCFs!C$37</f>
        <v>13.11</v>
      </c>
      <c r="AU40" s="37">
        <f t="shared" si="53"/>
        <v>257</v>
      </c>
      <c r="AV40" s="117">
        <f>RCFs!C$39</f>
        <v>12.85</v>
      </c>
      <c r="AW40" s="37">
        <f t="shared" si="54"/>
        <v>4936</v>
      </c>
      <c r="AX40" s="117">
        <f>RCFs!C$41</f>
        <v>12.682</v>
      </c>
    </row>
    <row r="41" spans="1:50" s="45" customFormat="1" x14ac:dyDescent="0.2">
      <c r="A41" s="63" t="s">
        <v>44</v>
      </c>
      <c r="B41" s="43" t="s">
        <v>54</v>
      </c>
      <c r="C41" s="44">
        <v>12</v>
      </c>
      <c r="D41" s="37">
        <f t="shared" si="36"/>
        <v>524.1</v>
      </c>
      <c r="E41" s="36">
        <f>RCFs!C$43</f>
        <v>43.679000000000002</v>
      </c>
      <c r="F41" s="37">
        <f t="shared" si="37"/>
        <v>150.69999999999999</v>
      </c>
      <c r="G41" s="117">
        <f>RCFs!C$5</f>
        <v>12.563000000000001</v>
      </c>
      <c r="H41" s="37">
        <f t="shared" si="38"/>
        <v>150.69999999999999</v>
      </c>
      <c r="I41" s="117">
        <f t="shared" si="39"/>
        <v>12.563000000000001</v>
      </c>
      <c r="J41" s="41">
        <f t="shared" si="30"/>
        <v>165.8</v>
      </c>
      <c r="K41" s="41">
        <f t="shared" si="30"/>
        <v>203.5</v>
      </c>
      <c r="L41" s="41">
        <f t="shared" si="30"/>
        <v>226.1</v>
      </c>
      <c r="M41" s="41">
        <f t="shared" si="30"/>
        <v>301.5</v>
      </c>
      <c r="N41" s="41">
        <f t="shared" si="30"/>
        <v>324.10000000000002</v>
      </c>
      <c r="O41" s="37">
        <f t="shared" si="40"/>
        <v>147.9</v>
      </c>
      <c r="P41" s="117">
        <f>RCFs!C$7</f>
        <v>12.33</v>
      </c>
      <c r="Q41" s="41">
        <f t="shared" si="41"/>
        <v>192.2</v>
      </c>
      <c r="R41" s="41">
        <f t="shared" si="41"/>
        <v>221.8</v>
      </c>
      <c r="S41" s="37">
        <f t="shared" si="42"/>
        <v>146.30000000000001</v>
      </c>
      <c r="T41" s="117">
        <f>RCFs!C$9</f>
        <v>12.199</v>
      </c>
      <c r="U41" s="37">
        <f t="shared" si="43"/>
        <v>146.4</v>
      </c>
      <c r="V41" s="117">
        <f t="shared" si="44"/>
        <v>12.199</v>
      </c>
      <c r="W41" s="41">
        <f t="shared" si="32"/>
        <v>161</v>
      </c>
      <c r="X41" s="41">
        <f t="shared" si="32"/>
        <v>200.5</v>
      </c>
      <c r="Y41" s="41">
        <f t="shared" si="32"/>
        <v>237.1</v>
      </c>
      <c r="Z41" s="41">
        <f t="shared" si="32"/>
        <v>215.2</v>
      </c>
      <c r="AA41" s="41">
        <f t="shared" si="32"/>
        <v>317.60000000000002</v>
      </c>
      <c r="AB41" s="41">
        <f t="shared" si="32"/>
        <v>439.2</v>
      </c>
      <c r="AC41" s="39">
        <f t="shared" si="45"/>
        <v>148.1</v>
      </c>
      <c r="AD41" s="117">
        <f>RCFs!C$13</f>
        <v>12.34</v>
      </c>
      <c r="AE41" s="41">
        <f t="shared" si="34"/>
        <v>244.4</v>
      </c>
      <c r="AF41" s="41">
        <f t="shared" si="34"/>
        <v>311</v>
      </c>
      <c r="AG41" s="41">
        <f t="shared" si="34"/>
        <v>444.3</v>
      </c>
      <c r="AH41" s="37">
        <f t="shared" si="46"/>
        <v>149.5</v>
      </c>
      <c r="AI41" s="117">
        <f>RCFs!C$31</f>
        <v>12.46</v>
      </c>
      <c r="AJ41" s="37">
        <f t="shared" si="47"/>
        <v>0</v>
      </c>
      <c r="AK41" s="117">
        <v>0</v>
      </c>
      <c r="AL41" s="37">
        <f t="shared" si="48"/>
        <v>153.9</v>
      </c>
      <c r="AM41" s="117">
        <f>RCFs!C$33</f>
        <v>12.824999999999999</v>
      </c>
      <c r="AN41" s="41">
        <f t="shared" si="49"/>
        <v>230.8</v>
      </c>
      <c r="AO41" s="37">
        <f t="shared" si="50"/>
        <v>155</v>
      </c>
      <c r="AP41" s="117">
        <f>RCFs!C$35</f>
        <v>12.92</v>
      </c>
      <c r="AQ41" s="41">
        <f t="shared" si="51"/>
        <v>186</v>
      </c>
      <c r="AR41" s="41">
        <f t="shared" si="51"/>
        <v>209.2</v>
      </c>
      <c r="AS41" s="37">
        <f t="shared" si="52"/>
        <v>157.30000000000001</v>
      </c>
      <c r="AT41" s="117">
        <f>RCFs!C$37</f>
        <v>13.11</v>
      </c>
      <c r="AU41" s="37">
        <f t="shared" si="53"/>
        <v>154.19999999999999</v>
      </c>
      <c r="AV41" s="117">
        <f>RCFs!C$39</f>
        <v>12.85</v>
      </c>
      <c r="AW41" s="37">
        <f t="shared" si="54"/>
        <v>1777.2</v>
      </c>
      <c r="AX41" s="117">
        <f>RCFs!C$41</f>
        <v>12.682</v>
      </c>
    </row>
    <row r="42" spans="1:50" s="45" customFormat="1" x14ac:dyDescent="0.2">
      <c r="A42" s="63" t="s">
        <v>32</v>
      </c>
      <c r="B42" s="43" t="s">
        <v>55</v>
      </c>
      <c r="C42" s="44">
        <v>6</v>
      </c>
      <c r="D42" s="37">
        <f t="shared" si="36"/>
        <v>262.10000000000002</v>
      </c>
      <c r="E42" s="36">
        <f>RCFs!C$43</f>
        <v>43.679000000000002</v>
      </c>
      <c r="F42" s="37">
        <f t="shared" si="37"/>
        <v>75.3</v>
      </c>
      <c r="G42" s="117">
        <f>RCFs!C$5</f>
        <v>12.563000000000001</v>
      </c>
      <c r="H42" s="37">
        <f t="shared" si="38"/>
        <v>75.3</v>
      </c>
      <c r="I42" s="117">
        <f t="shared" si="39"/>
        <v>12.563000000000001</v>
      </c>
      <c r="J42" s="41">
        <f t="shared" si="30"/>
        <v>82.9</v>
      </c>
      <c r="K42" s="41">
        <f t="shared" si="30"/>
        <v>101.8</v>
      </c>
      <c r="L42" s="41">
        <f t="shared" si="30"/>
        <v>113.1</v>
      </c>
      <c r="M42" s="41">
        <f t="shared" si="30"/>
        <v>150.80000000000001</v>
      </c>
      <c r="N42" s="41">
        <f t="shared" si="30"/>
        <v>162.1</v>
      </c>
      <c r="O42" s="37">
        <f t="shared" si="40"/>
        <v>73.900000000000006</v>
      </c>
      <c r="P42" s="117">
        <f>RCFs!C$7</f>
        <v>12.33</v>
      </c>
      <c r="Q42" s="41">
        <f t="shared" si="41"/>
        <v>96</v>
      </c>
      <c r="R42" s="41">
        <f t="shared" si="41"/>
        <v>110.8</v>
      </c>
      <c r="S42" s="37">
        <f t="shared" si="42"/>
        <v>73.099999999999994</v>
      </c>
      <c r="T42" s="117">
        <f>RCFs!C$9</f>
        <v>12.199</v>
      </c>
      <c r="U42" s="37">
        <f t="shared" si="43"/>
        <v>73.2</v>
      </c>
      <c r="V42" s="117">
        <f t="shared" si="44"/>
        <v>12.199</v>
      </c>
      <c r="W42" s="41">
        <f t="shared" si="32"/>
        <v>80.5</v>
      </c>
      <c r="X42" s="41">
        <f t="shared" si="32"/>
        <v>100.2</v>
      </c>
      <c r="Y42" s="41">
        <f t="shared" si="32"/>
        <v>118.5</v>
      </c>
      <c r="Z42" s="41">
        <f t="shared" si="32"/>
        <v>107.6</v>
      </c>
      <c r="AA42" s="41">
        <f t="shared" si="32"/>
        <v>158.80000000000001</v>
      </c>
      <c r="AB42" s="41">
        <f t="shared" si="32"/>
        <v>219.6</v>
      </c>
      <c r="AC42" s="39">
        <f t="shared" si="45"/>
        <v>74</v>
      </c>
      <c r="AD42" s="117">
        <f>RCFs!C$13</f>
        <v>12.34</v>
      </c>
      <c r="AE42" s="41">
        <f t="shared" si="34"/>
        <v>122.1</v>
      </c>
      <c r="AF42" s="41">
        <f t="shared" si="34"/>
        <v>155.4</v>
      </c>
      <c r="AG42" s="41">
        <f t="shared" si="34"/>
        <v>222</v>
      </c>
      <c r="AH42" s="37">
        <f t="shared" si="46"/>
        <v>74.7</v>
      </c>
      <c r="AI42" s="117">
        <f>RCFs!C$31</f>
        <v>12.46</v>
      </c>
      <c r="AJ42" s="37">
        <f t="shared" si="47"/>
        <v>0</v>
      </c>
      <c r="AK42" s="117">
        <v>0</v>
      </c>
      <c r="AL42" s="37">
        <f t="shared" si="48"/>
        <v>76.900000000000006</v>
      </c>
      <c r="AM42" s="117">
        <f>RCFs!C$33</f>
        <v>12.824999999999999</v>
      </c>
      <c r="AN42" s="41">
        <f t="shared" si="49"/>
        <v>115.3</v>
      </c>
      <c r="AO42" s="37">
        <f t="shared" si="50"/>
        <v>77.5</v>
      </c>
      <c r="AP42" s="117">
        <f>RCFs!C$35</f>
        <v>12.92</v>
      </c>
      <c r="AQ42" s="41">
        <f t="shared" si="51"/>
        <v>93</v>
      </c>
      <c r="AR42" s="41">
        <f t="shared" si="51"/>
        <v>104.6</v>
      </c>
      <c r="AS42" s="37">
        <f t="shared" si="52"/>
        <v>78.599999999999994</v>
      </c>
      <c r="AT42" s="117">
        <f>RCFs!C$37</f>
        <v>13.11</v>
      </c>
      <c r="AU42" s="37">
        <f t="shared" si="53"/>
        <v>77.099999999999994</v>
      </c>
      <c r="AV42" s="117">
        <f>RCFs!C$39</f>
        <v>12.85</v>
      </c>
      <c r="AW42" s="37">
        <f t="shared" si="54"/>
        <v>444</v>
      </c>
      <c r="AX42" s="117">
        <f>RCFs!C$41</f>
        <v>12.682</v>
      </c>
    </row>
    <row r="43" spans="1:50" s="45" customFormat="1" ht="25.5" x14ac:dyDescent="0.2">
      <c r="A43" s="63" t="s">
        <v>31</v>
      </c>
      <c r="B43" s="43" t="s">
        <v>56</v>
      </c>
      <c r="C43" s="44">
        <v>3</v>
      </c>
      <c r="D43" s="37">
        <f t="shared" si="36"/>
        <v>131</v>
      </c>
      <c r="E43" s="36">
        <f>RCFs!C$43</f>
        <v>43.679000000000002</v>
      </c>
      <c r="F43" s="37">
        <f t="shared" si="37"/>
        <v>37.6</v>
      </c>
      <c r="G43" s="117">
        <f>RCFs!C$5</f>
        <v>12.563000000000001</v>
      </c>
      <c r="H43" s="37">
        <f t="shared" si="38"/>
        <v>37.6</v>
      </c>
      <c r="I43" s="117">
        <f t="shared" si="39"/>
        <v>12.563000000000001</v>
      </c>
      <c r="J43" s="41">
        <f t="shared" si="30"/>
        <v>41.5</v>
      </c>
      <c r="K43" s="41">
        <f t="shared" si="30"/>
        <v>50.9</v>
      </c>
      <c r="L43" s="41">
        <f t="shared" si="30"/>
        <v>56.5</v>
      </c>
      <c r="M43" s="41">
        <f t="shared" si="30"/>
        <v>75.400000000000006</v>
      </c>
      <c r="N43" s="41">
        <f t="shared" si="30"/>
        <v>81</v>
      </c>
      <c r="O43" s="37">
        <f t="shared" si="40"/>
        <v>36.9</v>
      </c>
      <c r="P43" s="117">
        <f>RCFs!C$7</f>
        <v>12.33</v>
      </c>
      <c r="Q43" s="41">
        <f t="shared" si="41"/>
        <v>47.9</v>
      </c>
      <c r="R43" s="41">
        <f t="shared" si="41"/>
        <v>55.3</v>
      </c>
      <c r="S43" s="37">
        <f t="shared" si="42"/>
        <v>36.5</v>
      </c>
      <c r="T43" s="117">
        <f>RCFs!C$9</f>
        <v>12.199</v>
      </c>
      <c r="U43" s="37">
        <f t="shared" si="43"/>
        <v>36.6</v>
      </c>
      <c r="V43" s="117">
        <f t="shared" si="44"/>
        <v>12.199</v>
      </c>
      <c r="W43" s="41">
        <f t="shared" si="32"/>
        <v>40.200000000000003</v>
      </c>
      <c r="X43" s="41">
        <f t="shared" si="32"/>
        <v>50.1</v>
      </c>
      <c r="Y43" s="41">
        <f t="shared" si="32"/>
        <v>59.2</v>
      </c>
      <c r="Z43" s="41">
        <f t="shared" si="32"/>
        <v>53.8</v>
      </c>
      <c r="AA43" s="41">
        <f t="shared" si="32"/>
        <v>79.400000000000006</v>
      </c>
      <c r="AB43" s="41">
        <f t="shared" si="32"/>
        <v>109.8</v>
      </c>
      <c r="AC43" s="39">
        <f t="shared" si="45"/>
        <v>37</v>
      </c>
      <c r="AD43" s="117">
        <f>RCFs!C$13</f>
        <v>12.34</v>
      </c>
      <c r="AE43" s="41">
        <f t="shared" si="34"/>
        <v>61.1</v>
      </c>
      <c r="AF43" s="41">
        <f t="shared" si="34"/>
        <v>77.7</v>
      </c>
      <c r="AG43" s="41">
        <f t="shared" si="34"/>
        <v>111</v>
      </c>
      <c r="AH43" s="37">
        <f t="shared" si="46"/>
        <v>37.299999999999997</v>
      </c>
      <c r="AI43" s="117">
        <f>RCFs!C$31</f>
        <v>12.46</v>
      </c>
      <c r="AJ43" s="37">
        <f t="shared" si="47"/>
        <v>0</v>
      </c>
      <c r="AK43" s="117">
        <v>0</v>
      </c>
      <c r="AL43" s="37">
        <f t="shared" si="48"/>
        <v>38.4</v>
      </c>
      <c r="AM43" s="117">
        <f>RCFs!C$33</f>
        <v>12.824999999999999</v>
      </c>
      <c r="AN43" s="41">
        <f t="shared" si="49"/>
        <v>57.6</v>
      </c>
      <c r="AO43" s="37">
        <f t="shared" si="50"/>
        <v>38.700000000000003</v>
      </c>
      <c r="AP43" s="117">
        <f>RCFs!C$35</f>
        <v>12.92</v>
      </c>
      <c r="AQ43" s="41">
        <f t="shared" si="51"/>
        <v>46.4</v>
      </c>
      <c r="AR43" s="41">
        <f t="shared" si="51"/>
        <v>52.2</v>
      </c>
      <c r="AS43" s="37">
        <f t="shared" si="52"/>
        <v>39.299999999999997</v>
      </c>
      <c r="AT43" s="117">
        <f>RCFs!C$37</f>
        <v>13.11</v>
      </c>
      <c r="AU43" s="37">
        <f t="shared" si="53"/>
        <v>38.5</v>
      </c>
      <c r="AV43" s="117">
        <f>RCFs!C$39</f>
        <v>12.85</v>
      </c>
      <c r="AW43" s="37">
        <f t="shared" si="54"/>
        <v>111</v>
      </c>
      <c r="AX43" s="117">
        <f>RCFs!C$41</f>
        <v>12.682</v>
      </c>
    </row>
    <row r="44" spans="1:50" s="45" customFormat="1" ht="25.5" x14ac:dyDescent="0.2">
      <c r="A44" s="63" t="s">
        <v>30</v>
      </c>
      <c r="B44" s="43" t="s">
        <v>57</v>
      </c>
      <c r="C44" s="44">
        <v>42</v>
      </c>
      <c r="D44" s="37">
        <f t="shared" si="36"/>
        <v>1834.5</v>
      </c>
      <c r="E44" s="36">
        <f>RCFs!C$43</f>
        <v>43.679000000000002</v>
      </c>
      <c r="F44" s="37">
        <f t="shared" si="37"/>
        <v>527.6</v>
      </c>
      <c r="G44" s="117">
        <f>RCFs!C$5</f>
        <v>12.563000000000001</v>
      </c>
      <c r="H44" s="37">
        <f t="shared" si="38"/>
        <v>527.6</v>
      </c>
      <c r="I44" s="117">
        <f t="shared" si="39"/>
        <v>12.563000000000001</v>
      </c>
      <c r="J44" s="41">
        <f t="shared" si="30"/>
        <v>580.4</v>
      </c>
      <c r="K44" s="41">
        <f t="shared" si="30"/>
        <v>712.3</v>
      </c>
      <c r="L44" s="41">
        <f t="shared" si="30"/>
        <v>791.5</v>
      </c>
      <c r="M44" s="41">
        <f t="shared" si="30"/>
        <v>1055.3</v>
      </c>
      <c r="N44" s="41">
        <f t="shared" si="30"/>
        <v>1134.4000000000001</v>
      </c>
      <c r="O44" s="37">
        <f t="shared" si="40"/>
        <v>517.79999999999995</v>
      </c>
      <c r="P44" s="117">
        <f>RCFs!C$7</f>
        <v>12.33</v>
      </c>
      <c r="Q44" s="41">
        <f t="shared" si="41"/>
        <v>673.1</v>
      </c>
      <c r="R44" s="41">
        <f t="shared" si="41"/>
        <v>776.7</v>
      </c>
      <c r="S44" s="37">
        <f t="shared" si="42"/>
        <v>512.29999999999995</v>
      </c>
      <c r="T44" s="117">
        <f>RCFs!C$9</f>
        <v>12.199</v>
      </c>
      <c r="U44" s="37">
        <f t="shared" si="43"/>
        <v>512.4</v>
      </c>
      <c r="V44" s="117">
        <f t="shared" si="44"/>
        <v>12.199</v>
      </c>
      <c r="W44" s="41">
        <f t="shared" si="32"/>
        <v>563.6</v>
      </c>
      <c r="X44" s="41">
        <f t="shared" si="32"/>
        <v>701.9</v>
      </c>
      <c r="Y44" s="41">
        <f t="shared" si="32"/>
        <v>830</v>
      </c>
      <c r="Z44" s="41">
        <f t="shared" si="32"/>
        <v>753.2</v>
      </c>
      <c r="AA44" s="41">
        <f t="shared" si="32"/>
        <v>1111.9000000000001</v>
      </c>
      <c r="AB44" s="41">
        <f t="shared" si="32"/>
        <v>1537.2</v>
      </c>
      <c r="AC44" s="39">
        <f t="shared" si="45"/>
        <v>518.29999999999995</v>
      </c>
      <c r="AD44" s="117">
        <f>RCFs!C$13</f>
        <v>12.34</v>
      </c>
      <c r="AE44" s="41">
        <f t="shared" si="34"/>
        <v>855.2</v>
      </c>
      <c r="AF44" s="41">
        <f t="shared" si="34"/>
        <v>1088.4000000000001</v>
      </c>
      <c r="AG44" s="41">
        <f t="shared" si="34"/>
        <v>1554.9</v>
      </c>
      <c r="AH44" s="37">
        <f t="shared" si="46"/>
        <v>523.29999999999995</v>
      </c>
      <c r="AI44" s="117">
        <f>RCFs!C$31</f>
        <v>12.46</v>
      </c>
      <c r="AJ44" s="37">
        <f t="shared" si="47"/>
        <v>0</v>
      </c>
      <c r="AK44" s="117">
        <v>0</v>
      </c>
      <c r="AL44" s="37">
        <f t="shared" si="48"/>
        <v>538.6</v>
      </c>
      <c r="AM44" s="117">
        <f>RCFs!C$33</f>
        <v>12.824999999999999</v>
      </c>
      <c r="AN44" s="41">
        <f t="shared" si="49"/>
        <v>807.9</v>
      </c>
      <c r="AO44" s="37">
        <f t="shared" si="50"/>
        <v>542.6</v>
      </c>
      <c r="AP44" s="117">
        <f>RCFs!C$35</f>
        <v>12.92</v>
      </c>
      <c r="AQ44" s="41">
        <f t="shared" si="51"/>
        <v>651.1</v>
      </c>
      <c r="AR44" s="41">
        <f t="shared" si="51"/>
        <v>732.5</v>
      </c>
      <c r="AS44" s="37">
        <f t="shared" si="52"/>
        <v>550.6</v>
      </c>
      <c r="AT44" s="117">
        <f>RCFs!C$37</f>
        <v>13.11</v>
      </c>
      <c r="AU44" s="37">
        <f t="shared" si="53"/>
        <v>539.70000000000005</v>
      </c>
      <c r="AV44" s="117">
        <f>RCFs!C$39</f>
        <v>12.85</v>
      </c>
      <c r="AW44" s="37">
        <f t="shared" si="54"/>
        <v>21768.6</v>
      </c>
      <c r="AX44" s="117">
        <f>RCFs!C$41</f>
        <v>12.682</v>
      </c>
    </row>
    <row r="45" spans="1:50" s="45" customFormat="1" ht="25.5" x14ac:dyDescent="0.2">
      <c r="A45" s="63" t="s">
        <v>34</v>
      </c>
      <c r="B45" s="43" t="s">
        <v>58</v>
      </c>
      <c r="C45" s="44">
        <v>14</v>
      </c>
      <c r="D45" s="37">
        <f t="shared" si="36"/>
        <v>611.5</v>
      </c>
      <c r="E45" s="36">
        <f>RCFs!C$43</f>
        <v>43.679000000000002</v>
      </c>
      <c r="F45" s="37">
        <f t="shared" si="37"/>
        <v>175.8</v>
      </c>
      <c r="G45" s="117">
        <f>RCFs!C$5</f>
        <v>12.563000000000001</v>
      </c>
      <c r="H45" s="37">
        <f t="shared" si="38"/>
        <v>175.8</v>
      </c>
      <c r="I45" s="117">
        <f t="shared" si="39"/>
        <v>12.563000000000001</v>
      </c>
      <c r="J45" s="41">
        <f t="shared" si="30"/>
        <v>193.5</v>
      </c>
      <c r="K45" s="41">
        <f t="shared" si="30"/>
        <v>237.4</v>
      </c>
      <c r="L45" s="41">
        <f t="shared" si="30"/>
        <v>263.8</v>
      </c>
      <c r="M45" s="41">
        <f t="shared" si="30"/>
        <v>351.8</v>
      </c>
      <c r="N45" s="41">
        <f t="shared" si="30"/>
        <v>378.1</v>
      </c>
      <c r="O45" s="37">
        <f t="shared" si="40"/>
        <v>172.6</v>
      </c>
      <c r="P45" s="117">
        <f>RCFs!C$7</f>
        <v>12.33</v>
      </c>
      <c r="Q45" s="41">
        <f t="shared" si="41"/>
        <v>224.3</v>
      </c>
      <c r="R45" s="41">
        <f t="shared" si="41"/>
        <v>258.89999999999998</v>
      </c>
      <c r="S45" s="37">
        <f t="shared" si="42"/>
        <v>170.7</v>
      </c>
      <c r="T45" s="117">
        <f>RCFs!C$9</f>
        <v>12.199</v>
      </c>
      <c r="U45" s="37">
        <f t="shared" si="43"/>
        <v>170.8</v>
      </c>
      <c r="V45" s="117">
        <f t="shared" si="44"/>
        <v>12.199</v>
      </c>
      <c r="W45" s="41">
        <f t="shared" si="32"/>
        <v>187.8</v>
      </c>
      <c r="X45" s="41">
        <f t="shared" si="32"/>
        <v>233.9</v>
      </c>
      <c r="Y45" s="41">
        <f t="shared" si="32"/>
        <v>276.60000000000002</v>
      </c>
      <c r="Z45" s="41">
        <f t="shared" si="32"/>
        <v>251</v>
      </c>
      <c r="AA45" s="41">
        <f t="shared" si="32"/>
        <v>370.6</v>
      </c>
      <c r="AB45" s="41">
        <f t="shared" si="32"/>
        <v>512.4</v>
      </c>
      <c r="AC45" s="39">
        <f t="shared" si="45"/>
        <v>172.8</v>
      </c>
      <c r="AD45" s="117">
        <f>RCFs!C$13</f>
        <v>12.34</v>
      </c>
      <c r="AE45" s="41">
        <f t="shared" si="34"/>
        <v>285.10000000000002</v>
      </c>
      <c r="AF45" s="41">
        <f t="shared" si="34"/>
        <v>362.9</v>
      </c>
      <c r="AG45" s="41">
        <f t="shared" si="34"/>
        <v>518.4</v>
      </c>
      <c r="AH45" s="37">
        <f t="shared" si="46"/>
        <v>174.4</v>
      </c>
      <c r="AI45" s="117">
        <f>RCFs!C$31</f>
        <v>12.46</v>
      </c>
      <c r="AJ45" s="37">
        <f t="shared" si="47"/>
        <v>0</v>
      </c>
      <c r="AK45" s="117">
        <v>0</v>
      </c>
      <c r="AL45" s="37">
        <f t="shared" si="48"/>
        <v>179.5</v>
      </c>
      <c r="AM45" s="117">
        <f>RCFs!C$33</f>
        <v>12.824999999999999</v>
      </c>
      <c r="AN45" s="41">
        <f t="shared" si="49"/>
        <v>269.2</v>
      </c>
      <c r="AO45" s="37">
        <f t="shared" si="50"/>
        <v>180.8</v>
      </c>
      <c r="AP45" s="117">
        <f>RCFs!C$35</f>
        <v>12.92</v>
      </c>
      <c r="AQ45" s="41">
        <f t="shared" si="51"/>
        <v>216.9</v>
      </c>
      <c r="AR45" s="41">
        <f t="shared" si="51"/>
        <v>244</v>
      </c>
      <c r="AS45" s="37">
        <f t="shared" si="52"/>
        <v>183.5</v>
      </c>
      <c r="AT45" s="117">
        <f>RCFs!C$37</f>
        <v>13.11</v>
      </c>
      <c r="AU45" s="37">
        <f t="shared" si="53"/>
        <v>179.9</v>
      </c>
      <c r="AV45" s="117">
        <f>RCFs!C$39</f>
        <v>12.85</v>
      </c>
      <c r="AW45" s="37">
        <f t="shared" si="54"/>
        <v>2419.1999999999998</v>
      </c>
      <c r="AX45" s="117">
        <f>RCFs!C$41</f>
        <v>12.682</v>
      </c>
    </row>
    <row r="46" spans="1:50" s="45" customFormat="1" ht="38.25" x14ac:dyDescent="0.2">
      <c r="A46" s="63" t="s">
        <v>35</v>
      </c>
      <c r="B46" s="43" t="s">
        <v>59</v>
      </c>
      <c r="C46" s="44">
        <v>7</v>
      </c>
      <c r="D46" s="37">
        <f t="shared" si="36"/>
        <v>305.8</v>
      </c>
      <c r="E46" s="36">
        <f>RCFs!C$43</f>
        <v>43.679000000000002</v>
      </c>
      <c r="F46" s="37">
        <f t="shared" si="37"/>
        <v>87.9</v>
      </c>
      <c r="G46" s="117">
        <f>RCFs!C$5</f>
        <v>12.563000000000001</v>
      </c>
      <c r="H46" s="37">
        <f t="shared" si="38"/>
        <v>87.9</v>
      </c>
      <c r="I46" s="117">
        <f t="shared" si="39"/>
        <v>12.563000000000001</v>
      </c>
      <c r="J46" s="41">
        <f t="shared" si="30"/>
        <v>96.7</v>
      </c>
      <c r="K46" s="41">
        <f t="shared" si="30"/>
        <v>118.7</v>
      </c>
      <c r="L46" s="41">
        <f t="shared" si="30"/>
        <v>131.9</v>
      </c>
      <c r="M46" s="41">
        <f t="shared" si="30"/>
        <v>175.9</v>
      </c>
      <c r="N46" s="41">
        <f t="shared" si="30"/>
        <v>189.1</v>
      </c>
      <c r="O46" s="37">
        <f t="shared" si="40"/>
        <v>86.3</v>
      </c>
      <c r="P46" s="117">
        <f>RCFs!C$7</f>
        <v>12.33</v>
      </c>
      <c r="Q46" s="41">
        <f t="shared" si="41"/>
        <v>112.1</v>
      </c>
      <c r="R46" s="41">
        <f t="shared" si="41"/>
        <v>129.4</v>
      </c>
      <c r="S46" s="37">
        <f t="shared" si="42"/>
        <v>85.3</v>
      </c>
      <c r="T46" s="117">
        <f>RCFs!C$9</f>
        <v>12.199</v>
      </c>
      <c r="U46" s="37">
        <f t="shared" si="43"/>
        <v>85.4</v>
      </c>
      <c r="V46" s="117">
        <f t="shared" si="44"/>
        <v>12.199</v>
      </c>
      <c r="W46" s="41">
        <f t="shared" si="32"/>
        <v>93.9</v>
      </c>
      <c r="X46" s="41">
        <f t="shared" si="32"/>
        <v>116.9</v>
      </c>
      <c r="Y46" s="41">
        <f t="shared" si="32"/>
        <v>138.30000000000001</v>
      </c>
      <c r="Z46" s="41">
        <f t="shared" si="32"/>
        <v>125.5</v>
      </c>
      <c r="AA46" s="41">
        <f t="shared" si="32"/>
        <v>185.3</v>
      </c>
      <c r="AB46" s="41">
        <f t="shared" si="32"/>
        <v>256.2</v>
      </c>
      <c r="AC46" s="39">
        <f t="shared" si="45"/>
        <v>86.4</v>
      </c>
      <c r="AD46" s="117">
        <f>RCFs!C$13</f>
        <v>12.34</v>
      </c>
      <c r="AE46" s="41">
        <f t="shared" si="34"/>
        <v>142.6</v>
      </c>
      <c r="AF46" s="41">
        <f t="shared" si="34"/>
        <v>181.4</v>
      </c>
      <c r="AG46" s="41">
        <f t="shared" si="34"/>
        <v>259.2</v>
      </c>
      <c r="AH46" s="37">
        <f t="shared" si="46"/>
        <v>87.2</v>
      </c>
      <c r="AI46" s="117">
        <f>RCFs!C$31</f>
        <v>12.46</v>
      </c>
      <c r="AJ46" s="37">
        <f t="shared" si="47"/>
        <v>0</v>
      </c>
      <c r="AK46" s="117">
        <v>0</v>
      </c>
      <c r="AL46" s="37">
        <f t="shared" si="48"/>
        <v>89.7</v>
      </c>
      <c r="AM46" s="117">
        <f>RCFs!C$33</f>
        <v>12.824999999999999</v>
      </c>
      <c r="AN46" s="41">
        <f t="shared" si="49"/>
        <v>134.5</v>
      </c>
      <c r="AO46" s="37">
        <f t="shared" si="50"/>
        <v>90.4</v>
      </c>
      <c r="AP46" s="117">
        <f>RCFs!C$35</f>
        <v>12.92</v>
      </c>
      <c r="AQ46" s="41">
        <f t="shared" si="51"/>
        <v>108.4</v>
      </c>
      <c r="AR46" s="41">
        <f t="shared" si="51"/>
        <v>122</v>
      </c>
      <c r="AS46" s="37">
        <f t="shared" si="52"/>
        <v>91.7</v>
      </c>
      <c r="AT46" s="117">
        <f>RCFs!C$37</f>
        <v>13.11</v>
      </c>
      <c r="AU46" s="37">
        <f t="shared" si="53"/>
        <v>89.9</v>
      </c>
      <c r="AV46" s="117">
        <f>RCFs!C$39</f>
        <v>12.85</v>
      </c>
      <c r="AW46" s="37">
        <f t="shared" si="54"/>
        <v>604.79999999999995</v>
      </c>
      <c r="AX46" s="117">
        <f>RCFs!C$41</f>
        <v>12.682</v>
      </c>
    </row>
    <row r="47" spans="1:50" s="45" customFormat="1" ht="25.5" x14ac:dyDescent="0.2">
      <c r="A47" s="63" t="s">
        <v>39</v>
      </c>
      <c r="B47" s="43" t="s">
        <v>60</v>
      </c>
      <c r="C47" s="44">
        <v>30</v>
      </c>
      <c r="D47" s="37">
        <f t="shared" si="36"/>
        <v>1310.4000000000001</v>
      </c>
      <c r="E47" s="36">
        <f>RCFs!C$43</f>
        <v>43.679000000000002</v>
      </c>
      <c r="F47" s="37">
        <f t="shared" si="37"/>
        <v>376.8</v>
      </c>
      <c r="G47" s="117">
        <f>RCFs!C$5</f>
        <v>12.563000000000001</v>
      </c>
      <c r="H47" s="37">
        <f t="shared" si="38"/>
        <v>376.8</v>
      </c>
      <c r="I47" s="117">
        <f t="shared" si="39"/>
        <v>12.563000000000001</v>
      </c>
      <c r="J47" s="41">
        <f t="shared" si="30"/>
        <v>414.6</v>
      </c>
      <c r="K47" s="41">
        <f t="shared" si="30"/>
        <v>508.8</v>
      </c>
      <c r="L47" s="41">
        <f t="shared" si="30"/>
        <v>565.29999999999995</v>
      </c>
      <c r="M47" s="41">
        <f t="shared" si="30"/>
        <v>753.8</v>
      </c>
      <c r="N47" s="41">
        <f t="shared" si="30"/>
        <v>810.3</v>
      </c>
      <c r="O47" s="37">
        <f t="shared" si="40"/>
        <v>369.9</v>
      </c>
      <c r="P47" s="117">
        <f>RCFs!C$7</f>
        <v>12.33</v>
      </c>
      <c r="Q47" s="41">
        <f t="shared" si="41"/>
        <v>480.8</v>
      </c>
      <c r="R47" s="41">
        <f t="shared" si="41"/>
        <v>554.79999999999995</v>
      </c>
      <c r="S47" s="37">
        <f t="shared" si="42"/>
        <v>365.9</v>
      </c>
      <c r="T47" s="117">
        <f>RCFs!C$9</f>
        <v>12.199</v>
      </c>
      <c r="U47" s="37">
        <f t="shared" si="43"/>
        <v>366</v>
      </c>
      <c r="V47" s="117">
        <f t="shared" si="44"/>
        <v>12.199</v>
      </c>
      <c r="W47" s="41">
        <f t="shared" si="32"/>
        <v>402.6</v>
      </c>
      <c r="X47" s="41">
        <f t="shared" si="32"/>
        <v>501.4</v>
      </c>
      <c r="Y47" s="41">
        <f t="shared" si="32"/>
        <v>592.9</v>
      </c>
      <c r="Z47" s="41">
        <f t="shared" si="32"/>
        <v>538</v>
      </c>
      <c r="AA47" s="41">
        <f t="shared" si="32"/>
        <v>794.2</v>
      </c>
      <c r="AB47" s="41">
        <f t="shared" si="32"/>
        <v>1098</v>
      </c>
      <c r="AC47" s="39">
        <f t="shared" si="45"/>
        <v>370.2</v>
      </c>
      <c r="AD47" s="117">
        <f>RCFs!C$13</f>
        <v>12.34</v>
      </c>
      <c r="AE47" s="41">
        <f t="shared" si="34"/>
        <v>610.79999999999995</v>
      </c>
      <c r="AF47" s="41">
        <f t="shared" si="34"/>
        <v>777.4</v>
      </c>
      <c r="AG47" s="41">
        <f t="shared" si="34"/>
        <v>1110.5999999999999</v>
      </c>
      <c r="AH47" s="37">
        <f t="shared" si="46"/>
        <v>373.8</v>
      </c>
      <c r="AI47" s="117">
        <f>RCFs!C$31</f>
        <v>12.46</v>
      </c>
      <c r="AJ47" s="37">
        <f t="shared" si="47"/>
        <v>0</v>
      </c>
      <c r="AK47" s="117">
        <v>0</v>
      </c>
      <c r="AL47" s="37">
        <f t="shared" si="48"/>
        <v>384.7</v>
      </c>
      <c r="AM47" s="117">
        <f>RCFs!C$33</f>
        <v>12.824999999999999</v>
      </c>
      <c r="AN47" s="41">
        <f t="shared" si="49"/>
        <v>577</v>
      </c>
      <c r="AO47" s="37">
        <f t="shared" si="50"/>
        <v>387.6</v>
      </c>
      <c r="AP47" s="117">
        <f>RCFs!C$35</f>
        <v>12.92</v>
      </c>
      <c r="AQ47" s="41">
        <f t="shared" si="51"/>
        <v>465.1</v>
      </c>
      <c r="AR47" s="41">
        <f t="shared" si="51"/>
        <v>523.20000000000005</v>
      </c>
      <c r="AS47" s="37">
        <f t="shared" si="52"/>
        <v>393.3</v>
      </c>
      <c r="AT47" s="117">
        <f>RCFs!C$37</f>
        <v>13.11</v>
      </c>
      <c r="AU47" s="37">
        <f t="shared" si="53"/>
        <v>385.5</v>
      </c>
      <c r="AV47" s="117">
        <f>RCFs!C$39</f>
        <v>12.85</v>
      </c>
      <c r="AW47" s="37">
        <f t="shared" si="54"/>
        <v>11106</v>
      </c>
      <c r="AX47" s="117">
        <f>RCFs!C$41</f>
        <v>12.682</v>
      </c>
    </row>
    <row r="48" spans="1:50" s="45" customFormat="1" x14ac:dyDescent="0.2">
      <c r="A48" s="63" t="s">
        <v>48</v>
      </c>
      <c r="B48" s="43" t="s">
        <v>61</v>
      </c>
      <c r="C48" s="44">
        <v>70</v>
      </c>
      <c r="D48" s="37">
        <f t="shared" si="36"/>
        <v>3057.5</v>
      </c>
      <c r="E48" s="36">
        <f>RCFs!C$43</f>
        <v>43.679000000000002</v>
      </c>
      <c r="F48" s="37">
        <f t="shared" si="37"/>
        <v>879.4</v>
      </c>
      <c r="G48" s="117">
        <f>RCFs!C$5</f>
        <v>12.563000000000001</v>
      </c>
      <c r="H48" s="37">
        <f t="shared" si="38"/>
        <v>879.4</v>
      </c>
      <c r="I48" s="117">
        <f t="shared" si="39"/>
        <v>12.563000000000001</v>
      </c>
      <c r="J48" s="41">
        <f t="shared" si="30"/>
        <v>967.4</v>
      </c>
      <c r="K48" s="41">
        <f t="shared" si="30"/>
        <v>1187.2</v>
      </c>
      <c r="L48" s="41">
        <f t="shared" si="30"/>
        <v>1319.1</v>
      </c>
      <c r="M48" s="41">
        <f t="shared" si="30"/>
        <v>1758.8</v>
      </c>
      <c r="N48" s="41">
        <f t="shared" si="30"/>
        <v>1890.7</v>
      </c>
      <c r="O48" s="37">
        <f t="shared" si="40"/>
        <v>863.1</v>
      </c>
      <c r="P48" s="117">
        <f>RCFs!C$7</f>
        <v>12.33</v>
      </c>
      <c r="Q48" s="41">
        <f t="shared" si="41"/>
        <v>1122</v>
      </c>
      <c r="R48" s="41">
        <f t="shared" si="41"/>
        <v>1294.5999999999999</v>
      </c>
      <c r="S48" s="37">
        <f t="shared" si="42"/>
        <v>853.9</v>
      </c>
      <c r="T48" s="117">
        <f>RCFs!C$9</f>
        <v>12.199</v>
      </c>
      <c r="U48" s="37">
        <f t="shared" si="43"/>
        <v>853.9</v>
      </c>
      <c r="V48" s="117">
        <f t="shared" si="44"/>
        <v>12.199</v>
      </c>
      <c r="W48" s="41">
        <f t="shared" si="32"/>
        <v>939.2</v>
      </c>
      <c r="X48" s="41">
        <f t="shared" si="32"/>
        <v>1169.8</v>
      </c>
      <c r="Y48" s="41">
        <f t="shared" si="32"/>
        <v>1383.3</v>
      </c>
      <c r="Z48" s="41">
        <f t="shared" si="32"/>
        <v>1255.2</v>
      </c>
      <c r="AA48" s="41">
        <f t="shared" si="32"/>
        <v>1852.9</v>
      </c>
      <c r="AB48" s="41">
        <f t="shared" si="32"/>
        <v>2561.6999999999998</v>
      </c>
      <c r="AC48" s="39">
        <f t="shared" si="45"/>
        <v>863.8</v>
      </c>
      <c r="AD48" s="117">
        <f>RCFs!C$13</f>
        <v>12.34</v>
      </c>
      <c r="AE48" s="41">
        <f t="shared" si="34"/>
        <v>1425.3</v>
      </c>
      <c r="AF48" s="41">
        <f t="shared" si="34"/>
        <v>1814</v>
      </c>
      <c r="AG48" s="41">
        <f t="shared" si="34"/>
        <v>2591.4</v>
      </c>
      <c r="AH48" s="37">
        <f t="shared" si="46"/>
        <v>872.2</v>
      </c>
      <c r="AI48" s="117">
        <f>RCFs!C$31</f>
        <v>12.46</v>
      </c>
      <c r="AJ48" s="37">
        <f t="shared" si="47"/>
        <v>0</v>
      </c>
      <c r="AK48" s="117">
        <v>0</v>
      </c>
      <c r="AL48" s="37">
        <f t="shared" si="48"/>
        <v>897.7</v>
      </c>
      <c r="AM48" s="117">
        <f>RCFs!C$33</f>
        <v>12.824999999999999</v>
      </c>
      <c r="AN48" s="41">
        <f t="shared" si="49"/>
        <v>1346.5</v>
      </c>
      <c r="AO48" s="37">
        <f t="shared" si="50"/>
        <v>904.4</v>
      </c>
      <c r="AP48" s="117">
        <f>RCFs!C$35</f>
        <v>12.92</v>
      </c>
      <c r="AQ48" s="41">
        <f t="shared" si="51"/>
        <v>1085.2</v>
      </c>
      <c r="AR48" s="41">
        <f t="shared" si="51"/>
        <v>1220.9000000000001</v>
      </c>
      <c r="AS48" s="37">
        <f t="shared" si="52"/>
        <v>917.7</v>
      </c>
      <c r="AT48" s="117">
        <f>RCFs!C$37</f>
        <v>13.11</v>
      </c>
      <c r="AU48" s="37">
        <f t="shared" si="53"/>
        <v>899.5</v>
      </c>
      <c r="AV48" s="117">
        <f>RCFs!C$39</f>
        <v>12.85</v>
      </c>
      <c r="AW48" s="37">
        <f t="shared" si="54"/>
        <v>60466</v>
      </c>
      <c r="AX48" s="117">
        <f>RCFs!C$41</f>
        <v>12.682</v>
      </c>
    </row>
    <row r="49" spans="1:50" s="45" customFormat="1" ht="25.5" x14ac:dyDescent="0.2">
      <c r="A49" s="63" t="s">
        <v>49</v>
      </c>
      <c r="B49" s="43" t="s">
        <v>62</v>
      </c>
      <c r="C49" s="44">
        <v>206</v>
      </c>
      <c r="D49" s="37">
        <f t="shared" si="36"/>
        <v>8997.9</v>
      </c>
      <c r="E49" s="36">
        <f>RCFs!C$43</f>
        <v>43.679000000000002</v>
      </c>
      <c r="F49" s="37">
        <f t="shared" si="37"/>
        <v>2587.9</v>
      </c>
      <c r="G49" s="117">
        <f>RCFs!C$5</f>
        <v>12.563000000000001</v>
      </c>
      <c r="H49" s="37">
        <f t="shared" si="38"/>
        <v>2587.9</v>
      </c>
      <c r="I49" s="117">
        <f t="shared" si="39"/>
        <v>12.563000000000001</v>
      </c>
      <c r="J49" s="41">
        <f t="shared" si="30"/>
        <v>2846.8</v>
      </c>
      <c r="K49" s="41">
        <f t="shared" si="30"/>
        <v>3493.8</v>
      </c>
      <c r="L49" s="41">
        <f t="shared" si="30"/>
        <v>3882</v>
      </c>
      <c r="M49" s="41">
        <f t="shared" si="30"/>
        <v>5176</v>
      </c>
      <c r="N49" s="41">
        <f t="shared" si="30"/>
        <v>5564.2</v>
      </c>
      <c r="O49" s="37">
        <f t="shared" si="40"/>
        <v>2539.9</v>
      </c>
      <c r="P49" s="117">
        <f>RCFs!C$7</f>
        <v>12.33</v>
      </c>
      <c r="Q49" s="41">
        <f t="shared" si="41"/>
        <v>3301.8</v>
      </c>
      <c r="R49" s="41">
        <f t="shared" si="41"/>
        <v>3809.8</v>
      </c>
      <c r="S49" s="37">
        <f t="shared" si="42"/>
        <v>2512.9</v>
      </c>
      <c r="T49" s="117">
        <f>RCFs!C$9</f>
        <v>12.199</v>
      </c>
      <c r="U49" s="37">
        <f t="shared" si="43"/>
        <v>2513</v>
      </c>
      <c r="V49" s="117">
        <f t="shared" si="44"/>
        <v>12.199</v>
      </c>
      <c r="W49" s="41">
        <f t="shared" si="32"/>
        <v>2764.3</v>
      </c>
      <c r="X49" s="41">
        <f t="shared" si="32"/>
        <v>3442.8</v>
      </c>
      <c r="Y49" s="41">
        <f t="shared" si="32"/>
        <v>4071</v>
      </c>
      <c r="Z49" s="41">
        <f t="shared" si="32"/>
        <v>3694.1</v>
      </c>
      <c r="AA49" s="41">
        <f t="shared" si="32"/>
        <v>5453.2</v>
      </c>
      <c r="AB49" s="41">
        <f t="shared" si="32"/>
        <v>7539</v>
      </c>
      <c r="AC49" s="39">
        <f t="shared" si="45"/>
        <v>2542</v>
      </c>
      <c r="AD49" s="117">
        <f>RCFs!C$13</f>
        <v>12.34</v>
      </c>
      <c r="AE49" s="41">
        <f t="shared" si="34"/>
        <v>4194.3</v>
      </c>
      <c r="AF49" s="41">
        <f t="shared" si="34"/>
        <v>5338.2</v>
      </c>
      <c r="AG49" s="41">
        <f t="shared" si="34"/>
        <v>7626</v>
      </c>
      <c r="AH49" s="37">
        <f t="shared" si="46"/>
        <v>2566.6999999999998</v>
      </c>
      <c r="AI49" s="117">
        <f>RCFs!C$31</f>
        <v>12.46</v>
      </c>
      <c r="AJ49" s="37">
        <f t="shared" si="47"/>
        <v>0</v>
      </c>
      <c r="AK49" s="117">
        <v>0</v>
      </c>
      <c r="AL49" s="37">
        <f t="shared" si="48"/>
        <v>2641.9</v>
      </c>
      <c r="AM49" s="117">
        <f>RCFs!C$33</f>
        <v>12.824999999999999</v>
      </c>
      <c r="AN49" s="41">
        <f t="shared" si="49"/>
        <v>3962.8</v>
      </c>
      <c r="AO49" s="37">
        <f t="shared" si="50"/>
        <v>2661.5</v>
      </c>
      <c r="AP49" s="117">
        <f>RCFs!C$35</f>
        <v>12.92</v>
      </c>
      <c r="AQ49" s="41">
        <f t="shared" si="51"/>
        <v>3193.8</v>
      </c>
      <c r="AR49" s="41">
        <f t="shared" si="51"/>
        <v>3593</v>
      </c>
      <c r="AS49" s="37">
        <f t="shared" si="52"/>
        <v>2700.6</v>
      </c>
      <c r="AT49" s="117">
        <f>RCFs!C$37</f>
        <v>13.11</v>
      </c>
      <c r="AU49" s="37">
        <f t="shared" si="53"/>
        <v>2647.1</v>
      </c>
      <c r="AV49" s="117">
        <f>RCFs!C$39</f>
        <v>12.85</v>
      </c>
      <c r="AW49" s="37">
        <f t="shared" si="54"/>
        <v>523652</v>
      </c>
      <c r="AX49" s="117">
        <f>RCFs!C$41</f>
        <v>12.682</v>
      </c>
    </row>
    <row r="50" spans="1:50" s="45" customFormat="1" x14ac:dyDescent="0.2">
      <c r="A50" s="63" t="s">
        <v>41</v>
      </c>
      <c r="B50" s="43" t="s">
        <v>63</v>
      </c>
      <c r="C50" s="44">
        <v>56.63</v>
      </c>
      <c r="D50" s="37">
        <f t="shared" si="36"/>
        <v>2473.5</v>
      </c>
      <c r="E50" s="36">
        <f>RCFs!C$43</f>
        <v>43.679000000000002</v>
      </c>
      <c r="F50" s="37">
        <f t="shared" si="37"/>
        <v>711.4</v>
      </c>
      <c r="G50" s="117">
        <f>RCFs!C$5</f>
        <v>12.563000000000001</v>
      </c>
      <c r="H50" s="37">
        <f t="shared" si="38"/>
        <v>711.4</v>
      </c>
      <c r="I50" s="117">
        <f t="shared" si="39"/>
        <v>12.563000000000001</v>
      </c>
      <c r="J50" s="41">
        <f t="shared" si="30"/>
        <v>782.6</v>
      </c>
      <c r="K50" s="41">
        <f t="shared" si="30"/>
        <v>960.4</v>
      </c>
      <c r="L50" s="41">
        <f t="shared" si="30"/>
        <v>1067.2</v>
      </c>
      <c r="M50" s="41">
        <f t="shared" si="30"/>
        <v>1422.9</v>
      </c>
      <c r="N50" s="41">
        <f t="shared" si="30"/>
        <v>1529.6</v>
      </c>
      <c r="O50" s="37">
        <f t="shared" si="40"/>
        <v>698.2</v>
      </c>
      <c r="P50" s="117">
        <f>RCFs!C$7</f>
        <v>12.33</v>
      </c>
      <c r="Q50" s="41">
        <f t="shared" si="41"/>
        <v>907.6</v>
      </c>
      <c r="R50" s="41">
        <f t="shared" si="41"/>
        <v>1047.3</v>
      </c>
      <c r="S50" s="37">
        <f t="shared" si="42"/>
        <v>690.8</v>
      </c>
      <c r="T50" s="117">
        <f>RCFs!C$9</f>
        <v>12.199</v>
      </c>
      <c r="U50" s="37">
        <f t="shared" si="43"/>
        <v>690.8</v>
      </c>
      <c r="V50" s="117">
        <f t="shared" si="44"/>
        <v>12.199</v>
      </c>
      <c r="W50" s="41">
        <f t="shared" si="32"/>
        <v>759.8</v>
      </c>
      <c r="X50" s="41">
        <f t="shared" si="32"/>
        <v>946.3</v>
      </c>
      <c r="Y50" s="41">
        <f t="shared" si="32"/>
        <v>1119</v>
      </c>
      <c r="Z50" s="41">
        <f t="shared" si="32"/>
        <v>1015.4</v>
      </c>
      <c r="AA50" s="41">
        <f t="shared" si="32"/>
        <v>1499</v>
      </c>
      <c r="AB50" s="41">
        <f t="shared" si="32"/>
        <v>2072.4</v>
      </c>
      <c r="AC50" s="39">
        <f t="shared" si="45"/>
        <v>698.8</v>
      </c>
      <c r="AD50" s="117">
        <f>RCFs!C$13</f>
        <v>12.34</v>
      </c>
      <c r="AE50" s="41">
        <f t="shared" si="34"/>
        <v>1153</v>
      </c>
      <c r="AF50" s="41">
        <f t="shared" si="34"/>
        <v>1467.5</v>
      </c>
      <c r="AG50" s="41">
        <f t="shared" si="34"/>
        <v>2096.4</v>
      </c>
      <c r="AH50" s="37">
        <f t="shared" si="46"/>
        <v>705.6</v>
      </c>
      <c r="AI50" s="117">
        <f>RCFs!C$31</f>
        <v>12.46</v>
      </c>
      <c r="AJ50" s="37">
        <f t="shared" si="47"/>
        <v>0</v>
      </c>
      <c r="AK50" s="117">
        <v>0</v>
      </c>
      <c r="AL50" s="37">
        <f t="shared" si="48"/>
        <v>726.2</v>
      </c>
      <c r="AM50" s="117">
        <f>RCFs!C$33</f>
        <v>12.824999999999999</v>
      </c>
      <c r="AN50" s="41">
        <f t="shared" si="49"/>
        <v>1089.3</v>
      </c>
      <c r="AO50" s="37">
        <f t="shared" si="50"/>
        <v>731.6</v>
      </c>
      <c r="AP50" s="117">
        <f>RCFs!C$35</f>
        <v>12.92</v>
      </c>
      <c r="AQ50" s="41">
        <f t="shared" si="51"/>
        <v>877.9</v>
      </c>
      <c r="AR50" s="41">
        <f t="shared" si="51"/>
        <v>987.6</v>
      </c>
      <c r="AS50" s="37">
        <f t="shared" si="52"/>
        <v>742.4</v>
      </c>
      <c r="AT50" s="117">
        <f>RCFs!C$37</f>
        <v>13.11</v>
      </c>
      <c r="AU50" s="37">
        <f t="shared" si="53"/>
        <v>727.6</v>
      </c>
      <c r="AV50" s="117">
        <f>RCFs!C$39</f>
        <v>12.85</v>
      </c>
      <c r="AW50" s="37">
        <f t="shared" si="54"/>
        <v>39573</v>
      </c>
      <c r="AX50" s="117">
        <f>RCFs!C$41</f>
        <v>12.682</v>
      </c>
    </row>
    <row r="51" spans="1:50" s="45" customFormat="1" ht="25.5" x14ac:dyDescent="0.2">
      <c r="A51" s="63" t="s">
        <v>36</v>
      </c>
      <c r="B51" s="43" t="s">
        <v>64</v>
      </c>
      <c r="C51" s="44">
        <v>43.44</v>
      </c>
      <c r="D51" s="37">
        <f t="shared" si="36"/>
        <v>1897.4</v>
      </c>
      <c r="E51" s="36">
        <f>RCFs!C$43</f>
        <v>43.679000000000002</v>
      </c>
      <c r="F51" s="37">
        <f t="shared" si="37"/>
        <v>545.70000000000005</v>
      </c>
      <c r="G51" s="117">
        <f>RCFs!C$5</f>
        <v>12.563000000000001</v>
      </c>
      <c r="H51" s="37">
        <f t="shared" si="38"/>
        <v>545.70000000000005</v>
      </c>
      <c r="I51" s="117">
        <f t="shared" si="39"/>
        <v>12.563000000000001</v>
      </c>
      <c r="J51" s="41">
        <f t="shared" si="30"/>
        <v>600.29999999999995</v>
      </c>
      <c r="K51" s="41">
        <f t="shared" si="30"/>
        <v>736.7</v>
      </c>
      <c r="L51" s="41">
        <f t="shared" si="30"/>
        <v>818.6</v>
      </c>
      <c r="M51" s="41">
        <f t="shared" si="30"/>
        <v>1091.5</v>
      </c>
      <c r="N51" s="41">
        <f t="shared" si="30"/>
        <v>1173.3</v>
      </c>
      <c r="O51" s="37">
        <f t="shared" si="40"/>
        <v>535.6</v>
      </c>
      <c r="P51" s="117">
        <f>RCFs!C$7</f>
        <v>12.33</v>
      </c>
      <c r="Q51" s="41">
        <f t="shared" si="41"/>
        <v>696.2</v>
      </c>
      <c r="R51" s="41">
        <f t="shared" si="41"/>
        <v>803.4</v>
      </c>
      <c r="S51" s="37">
        <f t="shared" si="42"/>
        <v>529.9</v>
      </c>
      <c r="T51" s="117">
        <f>RCFs!C$9</f>
        <v>12.199</v>
      </c>
      <c r="U51" s="37">
        <f t="shared" si="43"/>
        <v>529.9</v>
      </c>
      <c r="V51" s="117">
        <f t="shared" si="44"/>
        <v>12.199</v>
      </c>
      <c r="W51" s="41">
        <f t="shared" si="32"/>
        <v>582.79999999999995</v>
      </c>
      <c r="X51" s="41">
        <f t="shared" si="32"/>
        <v>725.9</v>
      </c>
      <c r="Y51" s="41">
        <f t="shared" si="32"/>
        <v>858.4</v>
      </c>
      <c r="Z51" s="41">
        <f t="shared" si="32"/>
        <v>778.9</v>
      </c>
      <c r="AA51" s="41">
        <f t="shared" si="32"/>
        <v>1149.8</v>
      </c>
      <c r="AB51" s="41">
        <f t="shared" si="32"/>
        <v>1589.7</v>
      </c>
      <c r="AC51" s="39">
        <f t="shared" si="45"/>
        <v>536</v>
      </c>
      <c r="AD51" s="117">
        <f>RCFs!C$13</f>
        <v>12.34</v>
      </c>
      <c r="AE51" s="41">
        <f t="shared" si="34"/>
        <v>884.4</v>
      </c>
      <c r="AF51" s="41">
        <f t="shared" si="34"/>
        <v>1125.5999999999999</v>
      </c>
      <c r="AG51" s="41">
        <f t="shared" si="34"/>
        <v>1608</v>
      </c>
      <c r="AH51" s="37">
        <f t="shared" si="46"/>
        <v>541.20000000000005</v>
      </c>
      <c r="AI51" s="117">
        <f>RCFs!C$31</f>
        <v>12.46</v>
      </c>
      <c r="AJ51" s="37">
        <f t="shared" si="47"/>
        <v>0</v>
      </c>
      <c r="AK51" s="117">
        <v>0</v>
      </c>
      <c r="AL51" s="37">
        <f t="shared" si="48"/>
        <v>557.1</v>
      </c>
      <c r="AM51" s="117">
        <f>RCFs!C$33</f>
        <v>12.824999999999999</v>
      </c>
      <c r="AN51" s="41">
        <f t="shared" si="49"/>
        <v>835.6</v>
      </c>
      <c r="AO51" s="37">
        <f t="shared" si="50"/>
        <v>561.20000000000005</v>
      </c>
      <c r="AP51" s="117">
        <f>RCFs!C$35</f>
        <v>12.92</v>
      </c>
      <c r="AQ51" s="41">
        <f t="shared" si="51"/>
        <v>673.4</v>
      </c>
      <c r="AR51" s="41">
        <f t="shared" si="51"/>
        <v>757.6</v>
      </c>
      <c r="AS51" s="37">
        <f t="shared" si="52"/>
        <v>569.4</v>
      </c>
      <c r="AT51" s="117">
        <f>RCFs!C$37</f>
        <v>13.11</v>
      </c>
      <c r="AU51" s="37">
        <f t="shared" si="53"/>
        <v>558.20000000000005</v>
      </c>
      <c r="AV51" s="117">
        <f>RCFs!C$39</f>
        <v>12.85</v>
      </c>
      <c r="AW51" s="37">
        <f t="shared" si="54"/>
        <v>23283.8</v>
      </c>
      <c r="AX51" s="117">
        <f>RCFs!C$41</f>
        <v>12.682</v>
      </c>
    </row>
    <row r="52" spans="1:50" s="45" customFormat="1" ht="25.5" x14ac:dyDescent="0.2">
      <c r="A52" s="63" t="s">
        <v>33</v>
      </c>
      <c r="B52" s="43" t="s">
        <v>65</v>
      </c>
      <c r="C52" s="44">
        <v>27</v>
      </c>
      <c r="D52" s="37">
        <f t="shared" si="36"/>
        <v>1179.3</v>
      </c>
      <c r="E52" s="36">
        <f>RCFs!C$43</f>
        <v>43.679000000000002</v>
      </c>
      <c r="F52" s="37">
        <f t="shared" si="37"/>
        <v>339.2</v>
      </c>
      <c r="G52" s="117">
        <f>RCFs!C$5</f>
        <v>12.563000000000001</v>
      </c>
      <c r="H52" s="37">
        <f t="shared" si="38"/>
        <v>339.2</v>
      </c>
      <c r="I52" s="117">
        <f t="shared" si="39"/>
        <v>12.563000000000001</v>
      </c>
      <c r="J52" s="41">
        <f t="shared" ref="J52:N55" si="55">ROUND($C52*$I52*J$6,1)</f>
        <v>373.1</v>
      </c>
      <c r="K52" s="41">
        <f t="shared" si="55"/>
        <v>457.9</v>
      </c>
      <c r="L52" s="41">
        <f t="shared" si="55"/>
        <v>508.8</v>
      </c>
      <c r="M52" s="41">
        <f t="shared" si="55"/>
        <v>678.4</v>
      </c>
      <c r="N52" s="41">
        <f t="shared" si="55"/>
        <v>729.3</v>
      </c>
      <c r="O52" s="37">
        <f t="shared" si="40"/>
        <v>332.9</v>
      </c>
      <c r="P52" s="117">
        <f>RCFs!C$7</f>
        <v>12.33</v>
      </c>
      <c r="Q52" s="41">
        <f t="shared" si="41"/>
        <v>432.7</v>
      </c>
      <c r="R52" s="41">
        <f t="shared" si="41"/>
        <v>499.3</v>
      </c>
      <c r="S52" s="37">
        <f t="shared" si="42"/>
        <v>329.3</v>
      </c>
      <c r="T52" s="117">
        <f>RCFs!C$9</f>
        <v>12.199</v>
      </c>
      <c r="U52" s="37">
        <f t="shared" si="43"/>
        <v>329.4</v>
      </c>
      <c r="V52" s="117">
        <f t="shared" si="44"/>
        <v>12.199</v>
      </c>
      <c r="W52" s="41">
        <f t="shared" si="32"/>
        <v>362.3</v>
      </c>
      <c r="X52" s="41">
        <f t="shared" si="32"/>
        <v>451.2</v>
      </c>
      <c r="Y52" s="41">
        <f t="shared" si="32"/>
        <v>533.6</v>
      </c>
      <c r="Z52" s="41">
        <f t="shared" si="32"/>
        <v>484.2</v>
      </c>
      <c r="AA52" s="41">
        <f t="shared" si="32"/>
        <v>714.7</v>
      </c>
      <c r="AB52" s="41">
        <f t="shared" si="32"/>
        <v>988.2</v>
      </c>
      <c r="AC52" s="39">
        <f t="shared" si="45"/>
        <v>333.2</v>
      </c>
      <c r="AD52" s="117">
        <f>RCFs!C$13</f>
        <v>12.34</v>
      </c>
      <c r="AE52" s="41">
        <f t="shared" si="34"/>
        <v>549.79999999999995</v>
      </c>
      <c r="AF52" s="41">
        <f t="shared" si="34"/>
        <v>699.7</v>
      </c>
      <c r="AG52" s="41">
        <f t="shared" si="34"/>
        <v>999.6</v>
      </c>
      <c r="AH52" s="37">
        <f t="shared" si="46"/>
        <v>336.4</v>
      </c>
      <c r="AI52" s="117">
        <f>RCFs!C$31</f>
        <v>12.46</v>
      </c>
      <c r="AJ52" s="37">
        <f t="shared" si="47"/>
        <v>0</v>
      </c>
      <c r="AK52" s="117">
        <v>0</v>
      </c>
      <c r="AL52" s="37">
        <f t="shared" si="48"/>
        <v>346.2</v>
      </c>
      <c r="AM52" s="117">
        <f>RCFs!C$33</f>
        <v>12.824999999999999</v>
      </c>
      <c r="AN52" s="41">
        <f t="shared" si="49"/>
        <v>519.29999999999995</v>
      </c>
      <c r="AO52" s="37">
        <f t="shared" si="50"/>
        <v>348.8</v>
      </c>
      <c r="AP52" s="117">
        <f>RCFs!C$35</f>
        <v>12.92</v>
      </c>
      <c r="AQ52" s="41">
        <f t="shared" si="51"/>
        <v>418.5</v>
      </c>
      <c r="AR52" s="41">
        <f t="shared" si="51"/>
        <v>470.8</v>
      </c>
      <c r="AS52" s="37">
        <f t="shared" si="52"/>
        <v>353.9</v>
      </c>
      <c r="AT52" s="117">
        <f>RCFs!C$37</f>
        <v>13.11</v>
      </c>
      <c r="AU52" s="37">
        <f t="shared" si="53"/>
        <v>346.9</v>
      </c>
      <c r="AV52" s="117">
        <f>RCFs!C$39</f>
        <v>12.85</v>
      </c>
      <c r="AW52" s="37">
        <f t="shared" si="54"/>
        <v>8996.4</v>
      </c>
      <c r="AX52" s="117">
        <f>RCFs!C$41</f>
        <v>12.682</v>
      </c>
    </row>
    <row r="53" spans="1:50" s="45" customFormat="1" x14ac:dyDescent="0.2">
      <c r="A53" s="63" t="s">
        <v>40</v>
      </c>
      <c r="B53" s="43" t="s">
        <v>66</v>
      </c>
      <c r="C53" s="44">
        <v>14</v>
      </c>
      <c r="D53" s="37">
        <f t="shared" si="36"/>
        <v>611.5</v>
      </c>
      <c r="E53" s="36">
        <f>RCFs!C$43</f>
        <v>43.679000000000002</v>
      </c>
      <c r="F53" s="37">
        <f t="shared" si="37"/>
        <v>175.8</v>
      </c>
      <c r="G53" s="117">
        <f>RCFs!C$5</f>
        <v>12.563000000000001</v>
      </c>
      <c r="H53" s="37">
        <f t="shared" si="38"/>
        <v>175.8</v>
      </c>
      <c r="I53" s="117">
        <f t="shared" si="39"/>
        <v>12.563000000000001</v>
      </c>
      <c r="J53" s="41">
        <f t="shared" si="55"/>
        <v>193.5</v>
      </c>
      <c r="K53" s="41">
        <f t="shared" si="55"/>
        <v>237.4</v>
      </c>
      <c r="L53" s="41">
        <f t="shared" si="55"/>
        <v>263.8</v>
      </c>
      <c r="M53" s="41">
        <f t="shared" si="55"/>
        <v>351.8</v>
      </c>
      <c r="N53" s="41">
        <f t="shared" si="55"/>
        <v>378.1</v>
      </c>
      <c r="O53" s="37">
        <f t="shared" si="40"/>
        <v>172.6</v>
      </c>
      <c r="P53" s="117">
        <f>RCFs!C$7</f>
        <v>12.33</v>
      </c>
      <c r="Q53" s="41">
        <f t="shared" si="41"/>
        <v>224.3</v>
      </c>
      <c r="R53" s="41">
        <f t="shared" si="41"/>
        <v>258.89999999999998</v>
      </c>
      <c r="S53" s="37">
        <f t="shared" si="42"/>
        <v>170.7</v>
      </c>
      <c r="T53" s="117">
        <f>RCFs!C$9</f>
        <v>12.199</v>
      </c>
      <c r="U53" s="37">
        <f t="shared" si="43"/>
        <v>170.8</v>
      </c>
      <c r="V53" s="117">
        <f t="shared" si="44"/>
        <v>12.199</v>
      </c>
      <c r="W53" s="41">
        <f t="shared" ref="W53:AB55" si="56">ROUNDDOWN($U53*W$6,1)</f>
        <v>187.8</v>
      </c>
      <c r="X53" s="41">
        <f t="shared" si="56"/>
        <v>233.9</v>
      </c>
      <c r="Y53" s="41">
        <f t="shared" si="56"/>
        <v>276.60000000000002</v>
      </c>
      <c r="Z53" s="41">
        <f t="shared" si="56"/>
        <v>251</v>
      </c>
      <c r="AA53" s="41">
        <f t="shared" si="56"/>
        <v>370.6</v>
      </c>
      <c r="AB53" s="41">
        <f t="shared" si="56"/>
        <v>512.4</v>
      </c>
      <c r="AC53" s="39">
        <f t="shared" si="45"/>
        <v>172.8</v>
      </c>
      <c r="AD53" s="117">
        <f>RCFs!C$13</f>
        <v>12.34</v>
      </c>
      <c r="AE53" s="41">
        <f t="shared" si="34"/>
        <v>285.10000000000002</v>
      </c>
      <c r="AF53" s="41">
        <f t="shared" si="34"/>
        <v>362.9</v>
      </c>
      <c r="AG53" s="41">
        <f t="shared" si="34"/>
        <v>518.4</v>
      </c>
      <c r="AH53" s="37">
        <f t="shared" si="46"/>
        <v>174.4</v>
      </c>
      <c r="AI53" s="117">
        <f>RCFs!C$31</f>
        <v>12.46</v>
      </c>
      <c r="AJ53" s="37">
        <f t="shared" si="47"/>
        <v>0</v>
      </c>
      <c r="AK53" s="117">
        <v>0</v>
      </c>
      <c r="AL53" s="37">
        <f t="shared" si="48"/>
        <v>179.5</v>
      </c>
      <c r="AM53" s="117">
        <f>RCFs!C$33</f>
        <v>12.824999999999999</v>
      </c>
      <c r="AN53" s="41">
        <f t="shared" si="49"/>
        <v>269.2</v>
      </c>
      <c r="AO53" s="37">
        <f t="shared" si="50"/>
        <v>180.8</v>
      </c>
      <c r="AP53" s="117">
        <f>RCFs!C$35</f>
        <v>12.92</v>
      </c>
      <c r="AQ53" s="41">
        <f t="shared" si="51"/>
        <v>216.9</v>
      </c>
      <c r="AR53" s="41">
        <f t="shared" si="51"/>
        <v>244</v>
      </c>
      <c r="AS53" s="37">
        <f t="shared" si="52"/>
        <v>183.5</v>
      </c>
      <c r="AT53" s="117">
        <f>RCFs!C$37</f>
        <v>13.11</v>
      </c>
      <c r="AU53" s="37">
        <f t="shared" si="53"/>
        <v>179.9</v>
      </c>
      <c r="AV53" s="117">
        <f>RCFs!C$39</f>
        <v>12.85</v>
      </c>
      <c r="AW53" s="37">
        <f t="shared" si="54"/>
        <v>2419.1999999999998</v>
      </c>
      <c r="AX53" s="117">
        <f>RCFs!C$41</f>
        <v>12.682</v>
      </c>
    </row>
    <row r="54" spans="1:50" s="45" customFormat="1" x14ac:dyDescent="0.2">
      <c r="A54" s="63" t="s">
        <v>47</v>
      </c>
      <c r="B54" s="43" t="s">
        <v>67</v>
      </c>
      <c r="C54" s="44">
        <v>283.89999999999998</v>
      </c>
      <c r="D54" s="37">
        <f t="shared" si="36"/>
        <v>12400.5</v>
      </c>
      <c r="E54" s="36">
        <f>RCFs!C$43</f>
        <v>43.679000000000002</v>
      </c>
      <c r="F54" s="37">
        <f t="shared" si="37"/>
        <v>3566.6</v>
      </c>
      <c r="G54" s="117">
        <f>RCFs!C$5</f>
        <v>12.563000000000001</v>
      </c>
      <c r="H54" s="37">
        <f t="shared" si="38"/>
        <v>3566.6</v>
      </c>
      <c r="I54" s="117">
        <f t="shared" si="39"/>
        <v>12.563000000000001</v>
      </c>
      <c r="J54" s="41">
        <f t="shared" si="55"/>
        <v>3923.3</v>
      </c>
      <c r="K54" s="41">
        <f t="shared" si="55"/>
        <v>4815</v>
      </c>
      <c r="L54" s="41">
        <f t="shared" si="55"/>
        <v>5350</v>
      </c>
      <c r="M54" s="41">
        <f t="shared" si="55"/>
        <v>7133.3</v>
      </c>
      <c r="N54" s="41">
        <f t="shared" si="55"/>
        <v>7668.3</v>
      </c>
      <c r="O54" s="37">
        <f t="shared" si="40"/>
        <v>3500.4</v>
      </c>
      <c r="P54" s="117">
        <f>RCFs!C$7</f>
        <v>12.33</v>
      </c>
      <c r="Q54" s="41">
        <f t="shared" si="41"/>
        <v>4550.5</v>
      </c>
      <c r="R54" s="41">
        <f t="shared" si="41"/>
        <v>5250.6</v>
      </c>
      <c r="S54" s="37">
        <f t="shared" si="42"/>
        <v>3463.2</v>
      </c>
      <c r="T54" s="117">
        <f>RCFs!C$9</f>
        <v>12.199</v>
      </c>
      <c r="U54" s="37">
        <f t="shared" si="43"/>
        <v>3463.3</v>
      </c>
      <c r="V54" s="117">
        <f t="shared" si="44"/>
        <v>12.199</v>
      </c>
      <c r="W54" s="41">
        <f t="shared" si="56"/>
        <v>3809.6</v>
      </c>
      <c r="X54" s="41">
        <f t="shared" si="56"/>
        <v>4744.7</v>
      </c>
      <c r="Y54" s="41">
        <f t="shared" si="56"/>
        <v>5610.5</v>
      </c>
      <c r="Z54" s="41">
        <f t="shared" si="56"/>
        <v>5091</v>
      </c>
      <c r="AA54" s="41">
        <f t="shared" si="56"/>
        <v>7515.3</v>
      </c>
      <c r="AB54" s="41">
        <f t="shared" si="56"/>
        <v>10389.9</v>
      </c>
      <c r="AC54" s="39">
        <f t="shared" si="45"/>
        <v>3503.3</v>
      </c>
      <c r="AD54" s="117">
        <f>RCFs!C$13</f>
        <v>12.34</v>
      </c>
      <c r="AE54" s="41">
        <f t="shared" si="34"/>
        <v>5780.4</v>
      </c>
      <c r="AF54" s="41">
        <f t="shared" si="34"/>
        <v>7356.9</v>
      </c>
      <c r="AG54" s="41">
        <f t="shared" si="34"/>
        <v>10509.9</v>
      </c>
      <c r="AH54" s="37">
        <f t="shared" si="46"/>
        <v>3537.3</v>
      </c>
      <c r="AI54" s="117">
        <f>RCFs!C$31</f>
        <v>12.46</v>
      </c>
      <c r="AJ54" s="37">
        <f t="shared" si="47"/>
        <v>0</v>
      </c>
      <c r="AK54" s="117">
        <v>0</v>
      </c>
      <c r="AL54" s="37">
        <f t="shared" si="48"/>
        <v>3641</v>
      </c>
      <c r="AM54" s="117">
        <f>RCFs!C$33</f>
        <v>12.824999999999999</v>
      </c>
      <c r="AN54" s="41">
        <f t="shared" si="49"/>
        <v>5461.5</v>
      </c>
      <c r="AO54" s="37">
        <f t="shared" si="50"/>
        <v>3667.9</v>
      </c>
      <c r="AP54" s="117">
        <f>RCFs!C$35</f>
        <v>12.92</v>
      </c>
      <c r="AQ54" s="41">
        <f t="shared" si="51"/>
        <v>4401.3999999999996</v>
      </c>
      <c r="AR54" s="41">
        <f t="shared" si="51"/>
        <v>4951.6000000000004</v>
      </c>
      <c r="AS54" s="37">
        <f t="shared" si="52"/>
        <v>3721.9</v>
      </c>
      <c r="AT54" s="117">
        <f>RCFs!C$37</f>
        <v>13.11</v>
      </c>
      <c r="AU54" s="37">
        <f t="shared" si="53"/>
        <v>3648.1</v>
      </c>
      <c r="AV54" s="117">
        <f>RCFs!C$39</f>
        <v>12.85</v>
      </c>
      <c r="AW54" s="37">
        <f t="shared" si="54"/>
        <v>994586.8</v>
      </c>
      <c r="AX54" s="117">
        <f>RCFs!C$41</f>
        <v>12.682</v>
      </c>
    </row>
    <row r="55" spans="1:50" ht="25.5" x14ac:dyDescent="0.2">
      <c r="A55" s="63" t="s">
        <v>42</v>
      </c>
      <c r="B55" s="43" t="s">
        <v>68</v>
      </c>
      <c r="C55" s="44">
        <v>55</v>
      </c>
      <c r="D55" s="37">
        <f t="shared" si="36"/>
        <v>2402.3000000000002</v>
      </c>
      <c r="E55" s="36">
        <f>RCFs!C$43</f>
        <v>43.679000000000002</v>
      </c>
      <c r="F55" s="37">
        <f t="shared" si="37"/>
        <v>690.9</v>
      </c>
      <c r="G55" s="117">
        <f>RCFs!C$5</f>
        <v>12.563000000000001</v>
      </c>
      <c r="H55" s="37">
        <f t="shared" si="38"/>
        <v>690.9</v>
      </c>
      <c r="I55" s="117">
        <f t="shared" si="39"/>
        <v>12.563000000000001</v>
      </c>
      <c r="J55" s="41">
        <f t="shared" si="55"/>
        <v>760.1</v>
      </c>
      <c r="K55" s="41">
        <f t="shared" si="55"/>
        <v>932.8</v>
      </c>
      <c r="L55" s="41">
        <f t="shared" si="55"/>
        <v>1036.4000000000001</v>
      </c>
      <c r="M55" s="41">
        <f t="shared" si="55"/>
        <v>1381.9</v>
      </c>
      <c r="N55" s="41">
        <f t="shared" si="55"/>
        <v>1485.6</v>
      </c>
      <c r="O55" s="37">
        <f t="shared" si="40"/>
        <v>678.1</v>
      </c>
      <c r="P55" s="117">
        <f>RCFs!C$7</f>
        <v>12.33</v>
      </c>
      <c r="Q55" s="41">
        <f t="shared" si="41"/>
        <v>881.5</v>
      </c>
      <c r="R55" s="41">
        <f t="shared" si="41"/>
        <v>1017.1</v>
      </c>
      <c r="S55" s="37">
        <f t="shared" si="42"/>
        <v>670.9</v>
      </c>
      <c r="T55" s="117">
        <f>RCFs!C$9</f>
        <v>12.199</v>
      </c>
      <c r="U55" s="37">
        <f t="shared" si="43"/>
        <v>670.9</v>
      </c>
      <c r="V55" s="117">
        <f t="shared" si="44"/>
        <v>12.199</v>
      </c>
      <c r="W55" s="41">
        <f t="shared" si="56"/>
        <v>737.9</v>
      </c>
      <c r="X55" s="41">
        <f t="shared" si="56"/>
        <v>919.1</v>
      </c>
      <c r="Y55" s="41">
        <f t="shared" si="56"/>
        <v>1086.8</v>
      </c>
      <c r="Z55" s="41">
        <f t="shared" si="56"/>
        <v>986.2</v>
      </c>
      <c r="AA55" s="41">
        <f t="shared" si="56"/>
        <v>1455.8</v>
      </c>
      <c r="AB55" s="41">
        <f t="shared" si="56"/>
        <v>2012.7</v>
      </c>
      <c r="AC55" s="39">
        <f t="shared" si="45"/>
        <v>678.7</v>
      </c>
      <c r="AD55" s="117">
        <f>RCFs!C$13</f>
        <v>12.34</v>
      </c>
      <c r="AE55" s="41">
        <f t="shared" si="34"/>
        <v>1119.9000000000001</v>
      </c>
      <c r="AF55" s="41">
        <f t="shared" si="34"/>
        <v>1425.3</v>
      </c>
      <c r="AG55" s="41">
        <f t="shared" si="34"/>
        <v>2036.1</v>
      </c>
      <c r="AH55" s="37">
        <f t="shared" si="46"/>
        <v>685.3</v>
      </c>
      <c r="AI55" s="117">
        <f>RCFs!C$31</f>
        <v>12.46</v>
      </c>
      <c r="AJ55" s="37">
        <f t="shared" si="47"/>
        <v>0</v>
      </c>
      <c r="AK55" s="117">
        <v>0</v>
      </c>
      <c r="AL55" s="37">
        <f t="shared" si="48"/>
        <v>705.3</v>
      </c>
      <c r="AM55" s="117">
        <f>RCFs!C$33</f>
        <v>12.824999999999999</v>
      </c>
      <c r="AN55" s="41">
        <f t="shared" si="49"/>
        <v>1057.9000000000001</v>
      </c>
      <c r="AO55" s="37">
        <f t="shared" si="50"/>
        <v>710.6</v>
      </c>
      <c r="AP55" s="117">
        <f>RCFs!C$35</f>
        <v>12.92</v>
      </c>
      <c r="AQ55" s="41">
        <f t="shared" si="51"/>
        <v>852.7</v>
      </c>
      <c r="AR55" s="41">
        <f t="shared" si="51"/>
        <v>959.3</v>
      </c>
      <c r="AS55" s="37">
        <f t="shared" si="52"/>
        <v>721</v>
      </c>
      <c r="AT55" s="117">
        <f>RCFs!C$37</f>
        <v>13.11</v>
      </c>
      <c r="AU55" s="37">
        <f t="shared" si="53"/>
        <v>706.7</v>
      </c>
      <c r="AV55" s="117">
        <f>RCFs!C$39</f>
        <v>12.85</v>
      </c>
      <c r="AW55" s="37">
        <f t="shared" si="54"/>
        <v>37328.5</v>
      </c>
      <c r="AX55" s="117">
        <f>RCFs!C$41</f>
        <v>12.682</v>
      </c>
    </row>
    <row r="56" spans="1:50" x14ac:dyDescent="0.2">
      <c r="A56" s="64"/>
      <c r="B56" s="65"/>
      <c r="C56" s="66"/>
      <c r="D56" s="67"/>
      <c r="E56" s="68"/>
      <c r="F56" s="67"/>
      <c r="G56" s="68"/>
      <c r="H56" s="67"/>
      <c r="I56" s="68"/>
      <c r="J56" s="71"/>
      <c r="K56" s="71"/>
      <c r="L56" s="71"/>
      <c r="M56" s="71"/>
      <c r="N56" s="71"/>
      <c r="O56" s="67"/>
      <c r="P56" s="68"/>
      <c r="Q56" s="71"/>
      <c r="R56" s="71"/>
      <c r="S56" s="67"/>
      <c r="T56" s="68"/>
      <c r="U56" s="67"/>
      <c r="V56" s="68"/>
      <c r="W56" s="70"/>
      <c r="X56" s="70"/>
      <c r="Y56" s="70"/>
      <c r="Z56" s="70"/>
      <c r="AA56" s="70"/>
      <c r="AB56" s="70"/>
      <c r="AC56" s="69"/>
      <c r="AD56" s="68"/>
      <c r="AE56" s="71"/>
      <c r="AF56" s="71"/>
      <c r="AG56" s="71"/>
      <c r="AH56" s="67"/>
      <c r="AI56" s="68"/>
      <c r="AJ56" s="67"/>
      <c r="AK56" s="68"/>
      <c r="AL56" s="67"/>
      <c r="AM56" s="68"/>
      <c r="AN56" s="71"/>
      <c r="AO56" s="67"/>
      <c r="AP56" s="68"/>
      <c r="AQ56" s="71"/>
      <c r="AR56" s="71"/>
      <c r="AS56" s="67"/>
      <c r="AT56" s="68"/>
      <c r="AU56" s="67"/>
      <c r="AV56" s="68"/>
      <c r="AW56" s="67"/>
      <c r="AX56" s="68"/>
    </row>
    <row r="57" spans="1:50" x14ac:dyDescent="0.2">
      <c r="A57" s="188" t="s">
        <v>77</v>
      </c>
      <c r="B57" s="72"/>
      <c r="C57" s="73"/>
      <c r="D57" s="74"/>
      <c r="E57" s="75"/>
      <c r="F57" s="74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4"/>
      <c r="T57" s="75"/>
      <c r="U57" s="74"/>
      <c r="V57" s="75"/>
      <c r="W57" s="72"/>
      <c r="X57" s="72"/>
      <c r="Y57" s="72"/>
      <c r="Z57" s="72"/>
      <c r="AA57" s="72"/>
      <c r="AB57" s="72"/>
      <c r="AC57" s="74"/>
      <c r="AD57" s="75"/>
      <c r="AE57" s="75"/>
      <c r="AF57" s="75"/>
      <c r="AG57" s="75"/>
      <c r="AH57" s="76"/>
      <c r="AI57" s="75"/>
      <c r="AJ57" s="76"/>
      <c r="AK57" s="75"/>
      <c r="AL57" s="76"/>
      <c r="AM57" s="75"/>
      <c r="AN57" s="75"/>
      <c r="AO57" s="74"/>
      <c r="AP57" s="75"/>
      <c r="AQ57" s="75"/>
      <c r="AR57" s="75"/>
      <c r="AS57" s="74"/>
      <c r="AT57" s="75"/>
      <c r="AU57" s="74"/>
      <c r="AV57" s="75"/>
      <c r="AW57" s="75"/>
      <c r="AX57" s="77"/>
    </row>
    <row r="58" spans="1:50" x14ac:dyDescent="0.2">
      <c r="A58" s="189"/>
      <c r="C58" s="78"/>
      <c r="D58" s="79"/>
      <c r="E58" s="80"/>
      <c r="F58" s="79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79"/>
      <c r="T58" s="80"/>
      <c r="U58" s="79"/>
      <c r="V58" s="80"/>
      <c r="W58" s="78"/>
      <c r="X58" s="78"/>
      <c r="Y58" s="78"/>
      <c r="Z58" s="78"/>
      <c r="AA58" s="78"/>
      <c r="AB58" s="78"/>
      <c r="AC58" s="79"/>
      <c r="AD58" s="80"/>
      <c r="AE58" s="80"/>
      <c r="AF58" s="80"/>
      <c r="AG58" s="80"/>
      <c r="AH58" s="81"/>
      <c r="AI58" s="80"/>
      <c r="AJ58" s="81"/>
      <c r="AK58" s="80"/>
      <c r="AL58" s="81"/>
      <c r="AM58" s="80"/>
      <c r="AN58" s="80"/>
      <c r="AO58" s="79"/>
      <c r="AP58" s="80"/>
      <c r="AQ58" s="80"/>
      <c r="AR58" s="80"/>
      <c r="AS58" s="79"/>
      <c r="AT58" s="80"/>
      <c r="AU58" s="79"/>
      <c r="AV58" s="80"/>
      <c r="AW58" s="80"/>
      <c r="AX58" s="82"/>
    </row>
    <row r="59" spans="1:50" x14ac:dyDescent="0.2">
      <c r="A59" s="190" t="s">
        <v>179</v>
      </c>
      <c r="B59" s="191"/>
      <c r="C59" s="191"/>
      <c r="D59" s="191"/>
      <c r="E59" s="191"/>
      <c r="F59" s="192"/>
      <c r="G59" s="191"/>
      <c r="H59" s="83"/>
      <c r="I59" s="83"/>
      <c r="J59" s="193"/>
      <c r="K59" s="193"/>
      <c r="L59" s="193"/>
      <c r="M59" s="193"/>
      <c r="N59" s="193"/>
      <c r="O59" s="83"/>
      <c r="P59" s="83"/>
      <c r="Q59" s="193"/>
      <c r="R59" s="193"/>
      <c r="S59" s="83"/>
      <c r="T59" s="83"/>
      <c r="U59" s="83"/>
      <c r="V59" s="83"/>
      <c r="W59" s="78"/>
      <c r="X59" s="78"/>
      <c r="Y59" s="78"/>
      <c r="Z59" s="78"/>
      <c r="AA59" s="78"/>
      <c r="AB59" s="78"/>
      <c r="AC59" s="83"/>
      <c r="AD59" s="83"/>
      <c r="AE59" s="80"/>
      <c r="AF59" s="80"/>
      <c r="AG59" s="80"/>
      <c r="AH59" s="83"/>
      <c r="AI59" s="83"/>
      <c r="AJ59" s="83"/>
      <c r="AK59" s="83"/>
      <c r="AL59" s="194"/>
      <c r="AM59" s="83"/>
      <c r="AN59" s="80"/>
      <c r="AO59" s="195"/>
      <c r="AP59" s="83"/>
      <c r="AQ59" s="80"/>
      <c r="AR59" s="80"/>
      <c r="AS59" s="195"/>
      <c r="AT59" s="83"/>
      <c r="AU59" s="195"/>
      <c r="AV59" s="196"/>
      <c r="AW59" s="83"/>
      <c r="AX59" s="197"/>
    </row>
    <row r="60" spans="1:50" x14ac:dyDescent="0.2">
      <c r="A60" s="198" t="s">
        <v>180</v>
      </c>
      <c r="B60" s="191"/>
      <c r="C60" s="191"/>
      <c r="D60" s="191"/>
      <c r="E60" s="191"/>
      <c r="F60" s="192"/>
      <c r="G60" s="191"/>
      <c r="H60" s="83"/>
      <c r="I60" s="83"/>
      <c r="J60" s="193"/>
      <c r="K60" s="193"/>
      <c r="L60" s="193"/>
      <c r="M60" s="193"/>
      <c r="N60" s="193"/>
      <c r="O60" s="83"/>
      <c r="P60" s="83"/>
      <c r="Q60" s="193"/>
      <c r="R60" s="193"/>
      <c r="S60" s="83"/>
      <c r="T60" s="83"/>
      <c r="U60" s="83"/>
      <c r="V60" s="83"/>
      <c r="W60" s="78"/>
      <c r="X60" s="78"/>
      <c r="Y60" s="78"/>
      <c r="Z60" s="78"/>
      <c r="AA60" s="78"/>
      <c r="AB60" s="78"/>
      <c r="AC60" s="83"/>
      <c r="AD60" s="83"/>
      <c r="AE60" s="80"/>
      <c r="AF60" s="80"/>
      <c r="AG60" s="80"/>
      <c r="AH60" s="83"/>
      <c r="AI60" s="83"/>
      <c r="AJ60" s="83"/>
      <c r="AK60" s="83"/>
      <c r="AL60" s="194"/>
      <c r="AM60" s="83"/>
      <c r="AN60" s="80"/>
      <c r="AO60" s="195"/>
      <c r="AP60" s="83"/>
      <c r="AQ60" s="80"/>
      <c r="AR60" s="80"/>
      <c r="AS60" s="195"/>
      <c r="AT60" s="83"/>
      <c r="AU60" s="195"/>
      <c r="AV60" s="196"/>
      <c r="AW60" s="83"/>
      <c r="AX60" s="197"/>
    </row>
    <row r="61" spans="1:50" x14ac:dyDescent="0.2">
      <c r="A61" s="190" t="s">
        <v>87</v>
      </c>
      <c r="B61" s="83"/>
      <c r="C61" s="78"/>
      <c r="D61" s="79"/>
      <c r="E61" s="80"/>
      <c r="F61" s="79"/>
      <c r="G61" s="80"/>
      <c r="H61" s="80"/>
      <c r="I61" s="80"/>
      <c r="J61" s="193"/>
      <c r="K61" s="193"/>
      <c r="L61" s="193"/>
      <c r="M61" s="193"/>
      <c r="N61" s="193"/>
      <c r="O61" s="80"/>
      <c r="P61" s="80"/>
      <c r="Q61" s="193"/>
      <c r="R61" s="193"/>
      <c r="S61" s="79"/>
      <c r="T61" s="80"/>
      <c r="U61" s="79"/>
      <c r="V61" s="80"/>
      <c r="W61" s="78"/>
      <c r="X61" s="78"/>
      <c r="Y61" s="78"/>
      <c r="Z61" s="78"/>
      <c r="AA61" s="78"/>
      <c r="AB61" s="78"/>
      <c r="AC61" s="79"/>
      <c r="AD61" s="80"/>
      <c r="AE61" s="80"/>
      <c r="AF61" s="80"/>
      <c r="AG61" s="80"/>
      <c r="AH61" s="81"/>
      <c r="AI61" s="80"/>
      <c r="AJ61" s="81"/>
      <c r="AK61" s="80"/>
      <c r="AL61" s="81"/>
      <c r="AM61" s="80"/>
      <c r="AN61" s="80"/>
      <c r="AO61" s="79"/>
      <c r="AP61" s="80"/>
      <c r="AQ61" s="80"/>
      <c r="AR61" s="80"/>
      <c r="AS61" s="79"/>
      <c r="AT61" s="80"/>
      <c r="AU61" s="79"/>
      <c r="AV61" s="80"/>
      <c r="AW61" s="80"/>
      <c r="AX61" s="82"/>
    </row>
    <row r="62" spans="1:50" x14ac:dyDescent="0.2">
      <c r="A62" s="190" t="s">
        <v>88</v>
      </c>
      <c r="B62" s="83"/>
      <c r="C62" s="78"/>
      <c r="D62" s="79"/>
      <c r="E62" s="80"/>
      <c r="F62" s="79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79"/>
      <c r="T62" s="80"/>
      <c r="U62" s="79"/>
      <c r="V62" s="80"/>
      <c r="W62" s="78"/>
      <c r="X62" s="78"/>
      <c r="Y62" s="78"/>
      <c r="Z62" s="78"/>
      <c r="AA62" s="78"/>
      <c r="AB62" s="78"/>
      <c r="AC62" s="79"/>
      <c r="AD62" s="80"/>
      <c r="AE62" s="80"/>
      <c r="AF62" s="80"/>
      <c r="AG62" s="80"/>
      <c r="AH62" s="81"/>
      <c r="AI62" s="80"/>
      <c r="AJ62" s="81"/>
      <c r="AK62" s="80"/>
      <c r="AL62" s="81"/>
      <c r="AM62" s="80"/>
      <c r="AN62" s="80"/>
      <c r="AO62" s="79"/>
      <c r="AP62" s="80"/>
      <c r="AQ62" s="80"/>
      <c r="AR62" s="80"/>
      <c r="AS62" s="79"/>
      <c r="AT62" s="80"/>
      <c r="AU62" s="79"/>
      <c r="AV62" s="80"/>
      <c r="AW62" s="80"/>
      <c r="AX62" s="82"/>
    </row>
    <row r="63" spans="1:50" x14ac:dyDescent="0.2">
      <c r="A63" s="190" t="s">
        <v>181</v>
      </c>
      <c r="B63" s="83"/>
      <c r="C63" s="78"/>
      <c r="D63" s="79"/>
      <c r="E63" s="80"/>
      <c r="F63" s="79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79"/>
      <c r="T63" s="80"/>
      <c r="U63" s="79"/>
      <c r="V63" s="80"/>
      <c r="W63" s="78"/>
      <c r="X63" s="78"/>
      <c r="Y63" s="78"/>
      <c r="Z63" s="78"/>
      <c r="AA63" s="78"/>
      <c r="AB63" s="78"/>
      <c r="AC63" s="79"/>
      <c r="AD63" s="80"/>
      <c r="AE63" s="80"/>
      <c r="AF63" s="80"/>
      <c r="AG63" s="80"/>
      <c r="AH63" s="81"/>
      <c r="AI63" s="80"/>
      <c r="AJ63" s="81"/>
      <c r="AK63" s="80"/>
      <c r="AL63" s="81"/>
      <c r="AM63" s="80"/>
      <c r="AN63" s="80"/>
      <c r="AO63" s="79"/>
      <c r="AP63" s="80"/>
      <c r="AQ63" s="80"/>
      <c r="AR63" s="80"/>
      <c r="AS63" s="79"/>
      <c r="AT63" s="80"/>
      <c r="AU63" s="79"/>
      <c r="AV63" s="80"/>
      <c r="AW63" s="80"/>
      <c r="AX63" s="82"/>
    </row>
    <row r="64" spans="1:50" x14ac:dyDescent="0.2">
      <c r="A64" s="190" t="s">
        <v>182</v>
      </c>
      <c r="B64" s="83"/>
      <c r="C64" s="78"/>
      <c r="D64" s="79"/>
      <c r="E64" s="80"/>
      <c r="F64" s="79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79"/>
      <c r="T64" s="80"/>
      <c r="U64" s="79"/>
      <c r="V64" s="80"/>
      <c r="W64" s="78"/>
      <c r="X64" s="78"/>
      <c r="Y64" s="78"/>
      <c r="Z64" s="78"/>
      <c r="AA64" s="78"/>
      <c r="AB64" s="78"/>
      <c r="AC64" s="79"/>
      <c r="AD64" s="80"/>
      <c r="AE64" s="80"/>
      <c r="AF64" s="80"/>
      <c r="AG64" s="80"/>
      <c r="AH64" s="81"/>
      <c r="AI64" s="80"/>
      <c r="AJ64" s="81"/>
      <c r="AK64" s="80"/>
      <c r="AL64" s="80"/>
      <c r="AM64" s="80"/>
      <c r="AN64" s="80"/>
      <c r="AO64" s="79"/>
      <c r="AP64" s="80"/>
      <c r="AQ64" s="80"/>
      <c r="AR64" s="80"/>
      <c r="AS64" s="79"/>
      <c r="AT64" s="80"/>
      <c r="AU64" s="80"/>
      <c r="AV64" s="80"/>
      <c r="AW64" s="80"/>
      <c r="AX64" s="82"/>
    </row>
    <row r="65" spans="1:50" x14ac:dyDescent="0.2">
      <c r="A65" s="190" t="s">
        <v>183</v>
      </c>
      <c r="B65" s="83"/>
      <c r="C65" s="78"/>
      <c r="D65" s="79"/>
      <c r="E65" s="80"/>
      <c r="F65" s="79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79"/>
      <c r="T65" s="80"/>
      <c r="U65" s="79"/>
      <c r="V65" s="80"/>
      <c r="W65" s="78"/>
      <c r="X65" s="78"/>
      <c r="Y65" s="78"/>
      <c r="Z65" s="78"/>
      <c r="AA65" s="78"/>
      <c r="AB65" s="78"/>
      <c r="AC65" s="79"/>
      <c r="AD65" s="80"/>
      <c r="AE65" s="80"/>
      <c r="AF65" s="80"/>
      <c r="AG65" s="80"/>
      <c r="AH65" s="81"/>
      <c r="AI65" s="80"/>
      <c r="AJ65" s="81"/>
      <c r="AK65" s="80"/>
      <c r="AL65" s="80"/>
      <c r="AM65" s="80"/>
      <c r="AN65" s="80"/>
      <c r="AO65" s="79"/>
      <c r="AP65" s="80"/>
      <c r="AQ65" s="80"/>
      <c r="AR65" s="80"/>
      <c r="AS65" s="79"/>
      <c r="AT65" s="80"/>
      <c r="AU65" s="80"/>
      <c r="AV65" s="80"/>
      <c r="AW65" s="80"/>
      <c r="AX65" s="82"/>
    </row>
    <row r="66" spans="1:50" x14ac:dyDescent="0.2">
      <c r="A66" s="190" t="s">
        <v>184</v>
      </c>
      <c r="B66" s="83"/>
      <c r="C66" s="78"/>
      <c r="D66" s="79"/>
      <c r="E66" s="80"/>
      <c r="F66" s="79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79"/>
      <c r="T66" s="80"/>
      <c r="U66" s="79"/>
      <c r="V66" s="80"/>
      <c r="W66" s="78"/>
      <c r="X66" s="78"/>
      <c r="Y66" s="78"/>
      <c r="Z66" s="78"/>
      <c r="AA66" s="78"/>
      <c r="AB66" s="78"/>
      <c r="AC66" s="79"/>
      <c r="AD66" s="80"/>
      <c r="AE66" s="80"/>
      <c r="AF66" s="80"/>
      <c r="AG66" s="80"/>
      <c r="AH66" s="81"/>
      <c r="AI66" s="80"/>
      <c r="AJ66" s="81"/>
      <c r="AK66" s="80"/>
      <c r="AL66" s="80"/>
      <c r="AM66" s="80"/>
      <c r="AN66" s="80"/>
      <c r="AO66" s="79"/>
      <c r="AP66" s="80"/>
      <c r="AQ66" s="80"/>
      <c r="AR66" s="80"/>
      <c r="AS66" s="79"/>
      <c r="AT66" s="80"/>
      <c r="AU66" s="80"/>
      <c r="AV66" s="80"/>
      <c r="AW66" s="80"/>
      <c r="AX66" s="82"/>
    </row>
    <row r="67" spans="1:50" x14ac:dyDescent="0.2">
      <c r="A67" s="190" t="s">
        <v>89</v>
      </c>
      <c r="B67" s="83"/>
      <c r="C67" s="78"/>
      <c r="D67" s="79"/>
      <c r="E67" s="80"/>
      <c r="F67" s="79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79"/>
      <c r="T67" s="80"/>
      <c r="U67" s="79"/>
      <c r="V67" s="80"/>
      <c r="W67" s="78"/>
      <c r="X67" s="78"/>
      <c r="Y67" s="78"/>
      <c r="Z67" s="78"/>
      <c r="AA67" s="78"/>
      <c r="AB67" s="78"/>
      <c r="AC67" s="79"/>
      <c r="AD67" s="80"/>
      <c r="AE67" s="80"/>
      <c r="AF67" s="80"/>
      <c r="AG67" s="80"/>
      <c r="AH67" s="81"/>
      <c r="AI67" s="80"/>
      <c r="AJ67" s="81"/>
      <c r="AK67" s="80"/>
      <c r="AL67" s="81"/>
      <c r="AM67" s="80"/>
      <c r="AN67" s="80"/>
      <c r="AO67" s="79"/>
      <c r="AP67" s="80"/>
      <c r="AQ67" s="80"/>
      <c r="AR67" s="80"/>
      <c r="AS67" s="79"/>
      <c r="AT67" s="80"/>
      <c r="AU67" s="79"/>
      <c r="AV67" s="80"/>
      <c r="AW67" s="80"/>
      <c r="AX67" s="82"/>
    </row>
    <row r="68" spans="1:50" x14ac:dyDescent="0.2">
      <c r="A68" s="199" t="s">
        <v>185</v>
      </c>
      <c r="B68" s="85"/>
      <c r="C68" s="85"/>
      <c r="D68" s="86"/>
      <c r="E68" s="87"/>
      <c r="F68" s="86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6"/>
      <c r="T68" s="87"/>
      <c r="U68" s="86"/>
      <c r="V68" s="87"/>
      <c r="W68" s="85"/>
      <c r="X68" s="85"/>
      <c r="Y68" s="85"/>
      <c r="Z68" s="85"/>
      <c r="AA68" s="85"/>
      <c r="AB68" s="85"/>
      <c r="AC68" s="86"/>
      <c r="AD68" s="87"/>
      <c r="AE68" s="87"/>
      <c r="AF68" s="87"/>
      <c r="AG68" s="87"/>
      <c r="AH68" s="88"/>
      <c r="AI68" s="87"/>
      <c r="AJ68" s="88"/>
      <c r="AK68" s="87"/>
      <c r="AL68" s="88"/>
      <c r="AM68" s="87"/>
      <c r="AN68" s="87"/>
      <c r="AO68" s="86"/>
      <c r="AP68" s="87"/>
      <c r="AQ68" s="87"/>
      <c r="AR68" s="87"/>
      <c r="AS68" s="86"/>
      <c r="AT68" s="87"/>
      <c r="AU68" s="86"/>
      <c r="AV68" s="87"/>
      <c r="AW68" s="87"/>
      <c r="AX68" s="89"/>
    </row>
    <row r="69" spans="1:50" x14ac:dyDescent="0.2">
      <c r="A69" s="190" t="s">
        <v>86</v>
      </c>
      <c r="C69" s="78"/>
      <c r="D69" s="79"/>
      <c r="E69" s="80"/>
      <c r="F69" s="79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79"/>
      <c r="T69" s="80"/>
      <c r="U69" s="79"/>
      <c r="V69" s="80"/>
      <c r="W69" s="78"/>
      <c r="X69" s="78"/>
      <c r="Y69" s="78"/>
      <c r="Z69" s="78"/>
      <c r="AA69" s="78"/>
      <c r="AB69" s="78"/>
      <c r="AC69" s="79"/>
      <c r="AD69" s="80"/>
      <c r="AE69" s="80"/>
      <c r="AF69" s="80"/>
      <c r="AG69" s="80"/>
      <c r="AH69" s="81"/>
      <c r="AI69" s="80"/>
      <c r="AJ69" s="81"/>
      <c r="AK69" s="80"/>
      <c r="AL69" s="81"/>
      <c r="AM69" s="80"/>
      <c r="AN69" s="80"/>
      <c r="AO69" s="79"/>
      <c r="AP69" s="80"/>
      <c r="AQ69" s="80"/>
      <c r="AR69" s="80"/>
      <c r="AS69" s="79"/>
      <c r="AT69" s="80"/>
      <c r="AU69" s="79"/>
      <c r="AV69" s="80"/>
      <c r="AW69" s="80"/>
      <c r="AX69" s="82"/>
    </row>
    <row r="70" spans="1:50" x14ac:dyDescent="0.2">
      <c r="A70" s="200" t="s">
        <v>186</v>
      </c>
      <c r="B70" s="85"/>
      <c r="C70" s="85"/>
      <c r="D70" s="86"/>
      <c r="E70" s="87"/>
      <c r="F70" s="86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6"/>
      <c r="T70" s="87"/>
      <c r="U70" s="86"/>
      <c r="V70" s="87"/>
      <c r="W70" s="85"/>
      <c r="X70" s="85"/>
      <c r="Y70" s="85"/>
      <c r="Z70" s="85"/>
      <c r="AA70" s="85"/>
      <c r="AB70" s="85"/>
      <c r="AC70" s="86"/>
      <c r="AD70" s="87"/>
      <c r="AE70" s="87"/>
      <c r="AF70" s="87"/>
      <c r="AG70" s="87"/>
      <c r="AH70" s="88"/>
      <c r="AI70" s="87"/>
      <c r="AJ70" s="88"/>
      <c r="AK70" s="87"/>
      <c r="AL70" s="88"/>
      <c r="AM70" s="87"/>
      <c r="AN70" s="87"/>
      <c r="AO70" s="86"/>
      <c r="AP70" s="87"/>
      <c r="AQ70" s="87"/>
      <c r="AR70" s="87"/>
      <c r="AS70" s="86"/>
      <c r="AT70" s="87"/>
      <c r="AU70" s="86"/>
      <c r="AV70" s="87"/>
      <c r="AW70" s="87"/>
      <c r="AX70" s="89"/>
    </row>
    <row r="71" spans="1:50" s="207" customFormat="1" x14ac:dyDescent="0.2">
      <c r="A71" s="201" t="s">
        <v>187</v>
      </c>
      <c r="B71" s="202"/>
      <c r="C71" s="202"/>
      <c r="D71" s="203"/>
      <c r="E71" s="204"/>
      <c r="F71" s="203"/>
      <c r="G71" s="204"/>
      <c r="H71" s="203"/>
      <c r="I71" s="204"/>
      <c r="J71" s="204"/>
      <c r="K71" s="204"/>
      <c r="L71" s="204"/>
      <c r="M71" s="204"/>
      <c r="N71" s="204"/>
      <c r="O71" s="203"/>
      <c r="P71" s="204"/>
      <c r="Q71" s="204"/>
      <c r="R71" s="204"/>
      <c r="S71" s="203"/>
      <c r="T71" s="204"/>
      <c r="U71" s="203"/>
      <c r="V71" s="204"/>
      <c r="W71" s="202"/>
      <c r="X71" s="202"/>
      <c r="Y71" s="202"/>
      <c r="Z71" s="202"/>
      <c r="AA71" s="202"/>
      <c r="AB71" s="202"/>
      <c r="AC71" s="203"/>
      <c r="AD71" s="204"/>
      <c r="AE71" s="204"/>
      <c r="AF71" s="204"/>
      <c r="AG71" s="204"/>
      <c r="AH71" s="205"/>
      <c r="AI71" s="204"/>
      <c r="AJ71" s="205"/>
      <c r="AK71" s="204"/>
      <c r="AL71" s="205"/>
      <c r="AM71" s="204"/>
      <c r="AN71" s="204"/>
      <c r="AO71" s="203"/>
      <c r="AP71" s="204"/>
      <c r="AQ71" s="204"/>
      <c r="AR71" s="204"/>
      <c r="AS71" s="203"/>
      <c r="AT71" s="204"/>
      <c r="AU71" s="203"/>
      <c r="AV71" s="204"/>
      <c r="AW71" s="204"/>
      <c r="AX71" s="206"/>
    </row>
    <row r="72" spans="1:50" s="207" customFormat="1" x14ac:dyDescent="0.2">
      <c r="A72" s="208" t="s">
        <v>188</v>
      </c>
      <c r="B72" s="202"/>
      <c r="C72" s="202"/>
      <c r="D72" s="203"/>
      <c r="E72" s="204"/>
      <c r="F72" s="203"/>
      <c r="G72" s="204"/>
      <c r="H72" s="203"/>
      <c r="I72" s="204"/>
      <c r="J72" s="204"/>
      <c r="K72" s="204"/>
      <c r="L72" s="204"/>
      <c r="M72" s="204"/>
      <c r="N72" s="204"/>
      <c r="O72" s="203"/>
      <c r="P72" s="204"/>
      <c r="Q72" s="204"/>
      <c r="R72" s="204"/>
      <c r="S72" s="203"/>
      <c r="T72" s="204"/>
      <c r="U72" s="203"/>
      <c r="V72" s="204"/>
      <c r="W72" s="202"/>
      <c r="X72" s="202"/>
      <c r="Y72" s="202"/>
      <c r="Z72" s="202"/>
      <c r="AA72" s="202"/>
      <c r="AB72" s="202"/>
      <c r="AC72" s="203"/>
      <c r="AD72" s="204"/>
      <c r="AE72" s="204"/>
      <c r="AF72" s="204"/>
      <c r="AG72" s="204"/>
      <c r="AH72" s="205"/>
      <c r="AI72" s="204"/>
      <c r="AJ72" s="205"/>
      <c r="AK72" s="204"/>
      <c r="AL72" s="205"/>
      <c r="AM72" s="204"/>
      <c r="AN72" s="204"/>
      <c r="AO72" s="203"/>
      <c r="AP72" s="204"/>
      <c r="AQ72" s="204"/>
      <c r="AR72" s="204"/>
      <c r="AS72" s="203"/>
      <c r="AT72" s="204"/>
      <c r="AU72" s="203"/>
      <c r="AV72" s="204"/>
      <c r="AW72" s="204"/>
      <c r="AX72" s="206"/>
    </row>
    <row r="73" spans="1:50" s="84" customFormat="1" x14ac:dyDescent="0.2">
      <c r="A73" s="199"/>
      <c r="B73" s="85"/>
      <c r="C73" s="85"/>
      <c r="D73" s="86"/>
      <c r="E73" s="87"/>
      <c r="F73" s="86"/>
      <c r="G73" s="87"/>
      <c r="H73" s="86"/>
      <c r="I73" s="87"/>
      <c r="J73" s="87"/>
      <c r="K73" s="87"/>
      <c r="L73" s="87"/>
      <c r="M73" s="87"/>
      <c r="N73" s="87"/>
      <c r="O73" s="86"/>
      <c r="P73" s="87"/>
      <c r="Q73" s="87"/>
      <c r="R73" s="87"/>
      <c r="S73" s="86"/>
      <c r="T73" s="87"/>
      <c r="U73" s="86"/>
      <c r="V73" s="87"/>
      <c r="W73" s="85"/>
      <c r="X73" s="85"/>
      <c r="Y73" s="85"/>
      <c r="Z73" s="85"/>
      <c r="AA73" s="85"/>
      <c r="AB73" s="85"/>
      <c r="AC73" s="86"/>
      <c r="AD73" s="87"/>
      <c r="AE73" s="87"/>
      <c r="AF73" s="87"/>
      <c r="AG73" s="87"/>
      <c r="AH73" s="88"/>
      <c r="AI73" s="87"/>
      <c r="AJ73" s="88"/>
      <c r="AK73" s="87"/>
      <c r="AL73" s="88"/>
      <c r="AM73" s="87"/>
      <c r="AN73" s="87"/>
      <c r="AO73" s="86"/>
      <c r="AP73" s="87"/>
      <c r="AQ73" s="87"/>
      <c r="AR73" s="87"/>
      <c r="AS73" s="86"/>
      <c r="AT73" s="87"/>
      <c r="AU73" s="86"/>
      <c r="AV73" s="87"/>
      <c r="AW73" s="87"/>
      <c r="AX73" s="89"/>
    </row>
    <row r="74" spans="1:50" s="84" customFormat="1" x14ac:dyDescent="0.2">
      <c r="A74" s="90" t="s">
        <v>75</v>
      </c>
      <c r="B74" s="91"/>
      <c r="C74" s="92"/>
      <c r="D74" s="93"/>
      <c r="E74" s="94"/>
      <c r="F74" s="93"/>
      <c r="G74" s="94"/>
      <c r="H74" s="93"/>
      <c r="I74" s="94"/>
      <c r="J74" s="94"/>
      <c r="K74" s="94"/>
      <c r="L74" s="94"/>
      <c r="M74" s="94"/>
      <c r="N74" s="94"/>
      <c r="O74" s="93"/>
      <c r="P74" s="94"/>
      <c r="Q74" s="94"/>
      <c r="R74" s="94"/>
      <c r="S74" s="93"/>
      <c r="T74" s="94"/>
      <c r="U74" s="93"/>
      <c r="V74" s="94"/>
      <c r="W74" s="91"/>
      <c r="X74" s="91"/>
      <c r="Y74" s="91"/>
      <c r="Z74" s="91"/>
      <c r="AA74" s="91"/>
      <c r="AB74" s="91"/>
      <c r="AC74" s="93"/>
      <c r="AD74" s="94"/>
      <c r="AE74" s="94"/>
      <c r="AF74" s="94"/>
      <c r="AG74" s="94"/>
      <c r="AH74" s="95"/>
      <c r="AI74" s="94"/>
      <c r="AJ74" s="95"/>
      <c r="AK74" s="94"/>
      <c r="AL74" s="95"/>
      <c r="AM74" s="94"/>
      <c r="AN74" s="94"/>
      <c r="AO74" s="93"/>
      <c r="AP74" s="94"/>
      <c r="AQ74" s="94"/>
      <c r="AR74" s="94"/>
      <c r="AS74" s="93"/>
      <c r="AT74" s="94"/>
      <c r="AU74" s="93"/>
      <c r="AV74" s="94"/>
      <c r="AW74" s="94"/>
      <c r="AX74" s="96"/>
    </row>
    <row r="75" spans="1:50" x14ac:dyDescent="0.2">
      <c r="A75" s="97" t="s">
        <v>78</v>
      </c>
      <c r="B75" s="98"/>
      <c r="C75" s="98"/>
      <c r="D75" s="98"/>
      <c r="E75" s="98"/>
      <c r="F75" s="109"/>
      <c r="G75" s="98"/>
      <c r="H75" s="109"/>
      <c r="I75" s="98"/>
      <c r="J75" s="98"/>
      <c r="K75" s="98"/>
      <c r="L75" s="98"/>
      <c r="M75" s="98"/>
      <c r="N75" s="98"/>
      <c r="O75" s="109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9"/>
      <c r="AI75" s="98"/>
      <c r="AJ75" s="99"/>
      <c r="AK75" s="98"/>
      <c r="AL75" s="209"/>
      <c r="AM75" s="98"/>
      <c r="AN75" s="98"/>
      <c r="AO75" s="109"/>
      <c r="AP75" s="98"/>
      <c r="AQ75" s="98"/>
      <c r="AR75" s="98"/>
      <c r="AS75" s="109"/>
      <c r="AT75" s="98"/>
      <c r="AU75" s="109"/>
      <c r="AV75" s="210"/>
      <c r="AW75" s="98"/>
      <c r="AX75" s="100"/>
    </row>
    <row r="76" spans="1:50" x14ac:dyDescent="0.2">
      <c r="A76" s="211"/>
      <c r="B76" s="212"/>
      <c r="C76" s="213"/>
      <c r="D76" s="214"/>
      <c r="E76" s="215"/>
      <c r="F76" s="214"/>
      <c r="G76" s="215"/>
      <c r="H76" s="214"/>
      <c r="I76" s="215"/>
      <c r="J76" s="215"/>
      <c r="K76" s="215"/>
      <c r="L76" s="215"/>
      <c r="M76" s="215"/>
      <c r="N76" s="215"/>
      <c r="O76" s="214"/>
      <c r="P76" s="215"/>
      <c r="Q76" s="215"/>
      <c r="R76" s="215"/>
      <c r="S76" s="214"/>
      <c r="T76" s="215"/>
      <c r="U76" s="214"/>
      <c r="V76" s="215"/>
      <c r="W76" s="212"/>
      <c r="X76" s="212"/>
      <c r="Y76" s="212"/>
      <c r="Z76" s="212"/>
      <c r="AA76" s="212"/>
      <c r="AB76" s="212"/>
      <c r="AC76" s="214"/>
      <c r="AD76" s="215"/>
      <c r="AE76" s="215"/>
      <c r="AF76" s="215"/>
      <c r="AG76" s="215"/>
      <c r="AH76" s="216"/>
      <c r="AI76" s="215"/>
      <c r="AJ76" s="216"/>
      <c r="AK76" s="215"/>
      <c r="AL76" s="216"/>
      <c r="AM76" s="215"/>
      <c r="AN76" s="215"/>
      <c r="AO76" s="214"/>
      <c r="AP76" s="215"/>
      <c r="AQ76" s="215"/>
      <c r="AR76" s="215"/>
      <c r="AS76" s="214"/>
      <c r="AT76" s="215"/>
      <c r="AU76" s="214"/>
      <c r="AV76" s="215"/>
      <c r="AW76" s="215"/>
      <c r="AX76" s="217"/>
    </row>
    <row r="77" spans="1:50" x14ac:dyDescent="0.2">
      <c r="A77" s="90" t="s">
        <v>80</v>
      </c>
      <c r="B77" s="91"/>
      <c r="C77" s="92"/>
      <c r="D77" s="93"/>
      <c r="E77" s="94"/>
      <c r="F77" s="93"/>
      <c r="G77" s="94"/>
      <c r="H77" s="93"/>
      <c r="I77" s="94"/>
      <c r="J77" s="94"/>
      <c r="K77" s="94"/>
      <c r="L77" s="94"/>
      <c r="M77" s="94"/>
      <c r="N77" s="94"/>
      <c r="O77" s="93"/>
      <c r="P77" s="94"/>
      <c r="Q77" s="94"/>
      <c r="R77" s="94"/>
      <c r="S77" s="93"/>
      <c r="T77" s="94"/>
      <c r="U77" s="93"/>
      <c r="V77" s="94"/>
      <c r="W77" s="91"/>
      <c r="X77" s="91"/>
      <c r="Y77" s="91"/>
      <c r="Z77" s="91"/>
      <c r="AA77" s="91"/>
      <c r="AB77" s="91"/>
      <c r="AC77" s="93"/>
      <c r="AD77" s="94"/>
      <c r="AE77" s="94"/>
      <c r="AF77" s="94"/>
      <c r="AG77" s="94"/>
      <c r="AH77" s="95"/>
      <c r="AI77" s="94"/>
      <c r="AJ77" s="95"/>
      <c r="AK77" s="94"/>
      <c r="AL77" s="95"/>
      <c r="AM77" s="94"/>
      <c r="AN77" s="94"/>
      <c r="AO77" s="93"/>
      <c r="AP77" s="94"/>
      <c r="AQ77" s="94"/>
      <c r="AR77" s="94"/>
      <c r="AS77" s="93"/>
      <c r="AT77" s="94"/>
      <c r="AU77" s="93"/>
      <c r="AV77" s="94"/>
      <c r="AW77" s="94"/>
      <c r="AX77" s="96"/>
    </row>
    <row r="78" spans="1:50" x14ac:dyDescent="0.2">
      <c r="A78" s="97" t="s">
        <v>84</v>
      </c>
      <c r="B78" s="98"/>
      <c r="C78" s="98"/>
      <c r="D78" s="98"/>
      <c r="E78" s="98"/>
      <c r="F78" s="109"/>
      <c r="G78" s="98"/>
      <c r="H78" s="109"/>
      <c r="I78" s="98"/>
      <c r="J78" s="98"/>
      <c r="K78" s="98"/>
      <c r="L78" s="98"/>
      <c r="M78" s="98"/>
      <c r="N78" s="98"/>
      <c r="O78" s="109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9"/>
      <c r="AI78" s="98"/>
      <c r="AJ78" s="99"/>
      <c r="AK78" s="98"/>
      <c r="AL78" s="209"/>
      <c r="AM78" s="98"/>
      <c r="AN78" s="98"/>
      <c r="AO78" s="109"/>
      <c r="AP78" s="98"/>
      <c r="AQ78" s="98"/>
      <c r="AR78" s="98"/>
      <c r="AS78" s="109"/>
      <c r="AT78" s="98"/>
      <c r="AU78" s="109"/>
      <c r="AV78" s="210"/>
      <c r="AW78" s="98"/>
      <c r="AX78" s="100"/>
    </row>
    <row r="79" spans="1:50" x14ac:dyDescent="0.2">
      <c r="A79" s="97" t="s">
        <v>82</v>
      </c>
      <c r="B79" s="98"/>
      <c r="C79" s="98"/>
      <c r="D79" s="98"/>
      <c r="E79" s="98"/>
      <c r="F79" s="109"/>
      <c r="G79" s="98"/>
      <c r="H79" s="109"/>
      <c r="I79" s="98"/>
      <c r="J79" s="98"/>
      <c r="K79" s="98"/>
      <c r="L79" s="98"/>
      <c r="M79" s="98"/>
      <c r="N79" s="98"/>
      <c r="O79" s="109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9"/>
      <c r="AI79" s="98"/>
      <c r="AJ79" s="99"/>
      <c r="AK79" s="98"/>
      <c r="AL79" s="209"/>
      <c r="AM79" s="98"/>
      <c r="AN79" s="98"/>
      <c r="AO79" s="109"/>
      <c r="AP79" s="98"/>
      <c r="AQ79" s="98"/>
      <c r="AR79" s="98"/>
      <c r="AS79" s="109"/>
      <c r="AT79" s="98"/>
      <c r="AU79" s="109"/>
      <c r="AV79" s="210"/>
      <c r="AW79" s="98"/>
      <c r="AX79" s="100"/>
    </row>
    <row r="80" spans="1:50" x14ac:dyDescent="0.2">
      <c r="A80" s="97" t="s">
        <v>83</v>
      </c>
      <c r="B80" s="98"/>
      <c r="C80" s="98"/>
      <c r="D80" s="98"/>
      <c r="E80" s="98"/>
      <c r="F80" s="109"/>
      <c r="G80" s="98"/>
      <c r="H80" s="109"/>
      <c r="I80" s="98"/>
      <c r="J80" s="98"/>
      <c r="K80" s="98"/>
      <c r="L80" s="98"/>
      <c r="M80" s="98"/>
      <c r="N80" s="98"/>
      <c r="O80" s="109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9"/>
      <c r="AI80" s="98"/>
      <c r="AJ80" s="99"/>
      <c r="AK80" s="98"/>
      <c r="AL80" s="209"/>
      <c r="AM80" s="98"/>
      <c r="AN80" s="98"/>
      <c r="AO80" s="109"/>
      <c r="AP80" s="98"/>
      <c r="AQ80" s="98"/>
      <c r="AR80" s="98"/>
      <c r="AS80" s="109"/>
      <c r="AT80" s="98"/>
      <c r="AU80" s="109"/>
      <c r="AV80" s="210"/>
      <c r="AW80" s="98"/>
      <c r="AX80" s="100"/>
    </row>
    <row r="81" spans="1:50" x14ac:dyDescent="0.2">
      <c r="A81" s="97" t="s">
        <v>85</v>
      </c>
      <c r="B81" s="98"/>
      <c r="C81" s="98"/>
      <c r="D81" s="98"/>
      <c r="E81" s="98"/>
      <c r="F81" s="109"/>
      <c r="G81" s="98"/>
      <c r="H81" s="109"/>
      <c r="I81" s="98"/>
      <c r="J81" s="98"/>
      <c r="K81" s="98"/>
      <c r="L81" s="98"/>
      <c r="M81" s="98"/>
      <c r="N81" s="98"/>
      <c r="O81" s="109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9"/>
      <c r="AI81" s="98"/>
      <c r="AJ81" s="99"/>
      <c r="AK81" s="98"/>
      <c r="AL81" s="209"/>
      <c r="AM81" s="98"/>
      <c r="AN81" s="98"/>
      <c r="AO81" s="109"/>
      <c r="AP81" s="98"/>
      <c r="AQ81" s="98"/>
      <c r="AR81" s="98"/>
      <c r="AS81" s="109"/>
      <c r="AT81" s="98"/>
      <c r="AU81" s="109"/>
      <c r="AV81" s="210"/>
      <c r="AW81" s="98"/>
      <c r="AX81" s="100"/>
    </row>
    <row r="82" spans="1:50" x14ac:dyDescent="0.2">
      <c r="A82" s="97" t="s">
        <v>81</v>
      </c>
      <c r="B82" s="98"/>
      <c r="C82" s="98"/>
      <c r="D82" s="98"/>
      <c r="E82" s="98"/>
      <c r="F82" s="109"/>
      <c r="G82" s="98"/>
      <c r="H82" s="109"/>
      <c r="I82" s="98"/>
      <c r="J82" s="98"/>
      <c r="K82" s="98"/>
      <c r="L82" s="98"/>
      <c r="M82" s="98"/>
      <c r="N82" s="98"/>
      <c r="O82" s="109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9"/>
      <c r="AI82" s="98"/>
      <c r="AJ82" s="99"/>
      <c r="AK82" s="98"/>
      <c r="AL82" s="209"/>
      <c r="AM82" s="98"/>
      <c r="AN82" s="98"/>
      <c r="AO82" s="109"/>
      <c r="AP82" s="98"/>
      <c r="AQ82" s="98"/>
      <c r="AR82" s="98"/>
      <c r="AS82" s="109"/>
      <c r="AT82" s="98"/>
      <c r="AU82" s="109"/>
      <c r="AV82" s="210"/>
      <c r="AW82" s="98"/>
      <c r="AX82" s="100"/>
    </row>
    <row r="83" spans="1:50" x14ac:dyDescent="0.2">
      <c r="A83" s="101"/>
      <c r="B83" s="102"/>
      <c r="C83" s="103"/>
      <c r="D83" s="104"/>
      <c r="E83" s="105"/>
      <c r="F83" s="104"/>
      <c r="G83" s="105"/>
      <c r="H83" s="104"/>
      <c r="I83" s="105"/>
      <c r="J83" s="105"/>
      <c r="K83" s="105"/>
      <c r="L83" s="105"/>
      <c r="M83" s="105"/>
      <c r="N83" s="105"/>
      <c r="O83" s="104"/>
      <c r="P83" s="105"/>
      <c r="Q83" s="105"/>
      <c r="R83" s="105"/>
      <c r="S83" s="104"/>
      <c r="T83" s="105"/>
      <c r="U83" s="104"/>
      <c r="V83" s="105"/>
      <c r="W83" s="102"/>
      <c r="X83" s="102"/>
      <c r="Y83" s="102"/>
      <c r="Z83" s="102"/>
      <c r="AA83" s="102"/>
      <c r="AB83" s="102"/>
      <c r="AC83" s="104"/>
      <c r="AD83" s="105"/>
      <c r="AE83" s="105"/>
      <c r="AF83" s="105"/>
      <c r="AG83" s="105"/>
      <c r="AH83" s="106"/>
      <c r="AI83" s="105"/>
      <c r="AJ83" s="106"/>
      <c r="AK83" s="105"/>
      <c r="AL83" s="106"/>
      <c r="AM83" s="105"/>
      <c r="AN83" s="105"/>
      <c r="AO83" s="104"/>
      <c r="AP83" s="105"/>
      <c r="AQ83" s="105"/>
      <c r="AR83" s="105"/>
      <c r="AS83" s="104"/>
      <c r="AT83" s="105"/>
      <c r="AU83" s="104"/>
      <c r="AV83" s="105"/>
      <c r="AW83" s="105"/>
      <c r="AX83" s="107"/>
    </row>
    <row r="84" spans="1:50" x14ac:dyDescent="0.2">
      <c r="A84" s="5"/>
      <c r="B84" s="218"/>
      <c r="C84" s="78"/>
      <c r="D84" s="79"/>
      <c r="E84" s="80"/>
      <c r="F84" s="79"/>
      <c r="G84" s="80"/>
      <c r="H84" s="79"/>
      <c r="I84" s="80"/>
      <c r="J84" s="80"/>
      <c r="K84" s="80"/>
      <c r="L84" s="80"/>
      <c r="M84" s="80"/>
      <c r="N84" s="80"/>
      <c r="O84" s="79"/>
      <c r="P84" s="80"/>
      <c r="Q84" s="80"/>
      <c r="R84" s="80"/>
      <c r="S84" s="219"/>
      <c r="T84" s="220"/>
      <c r="U84" s="219"/>
      <c r="V84" s="220"/>
      <c r="W84" s="78"/>
      <c r="X84" s="78"/>
      <c r="Y84" s="78"/>
      <c r="Z84" s="78"/>
      <c r="AA84" s="78"/>
      <c r="AB84" s="78"/>
      <c r="AC84" s="81"/>
      <c r="AD84" s="80"/>
      <c r="AE84" s="80"/>
      <c r="AF84" s="80"/>
      <c r="AG84" s="80"/>
      <c r="AH84" s="79"/>
      <c r="AI84" s="80"/>
      <c r="AJ84" s="79"/>
      <c r="AK84" s="80"/>
      <c r="AL84" s="81"/>
      <c r="AM84" s="80"/>
      <c r="AN84" s="80"/>
      <c r="AO84" s="79"/>
      <c r="AP84" s="80"/>
      <c r="AQ84" s="80"/>
      <c r="AR84" s="80"/>
      <c r="AS84" s="79"/>
      <c r="AT84" s="80"/>
      <c r="AU84" s="79"/>
      <c r="AV84" s="80"/>
      <c r="AW84" s="80"/>
      <c r="AX84" s="80"/>
    </row>
    <row r="85" spans="1:50" x14ac:dyDescent="0.2">
      <c r="B85" s="4"/>
      <c r="D85" s="221"/>
      <c r="E85" s="222"/>
      <c r="F85" s="221"/>
      <c r="G85" s="222"/>
      <c r="H85" s="221"/>
      <c r="I85" s="222"/>
      <c r="J85" s="222"/>
      <c r="K85" s="222"/>
      <c r="L85" s="222"/>
      <c r="M85" s="222"/>
      <c r="N85" s="222"/>
      <c r="O85" s="221"/>
      <c r="P85" s="223"/>
      <c r="Q85" s="222"/>
      <c r="R85" s="222"/>
      <c r="S85" s="221"/>
      <c r="T85" s="223"/>
      <c r="U85" s="221"/>
      <c r="V85" s="223"/>
      <c r="W85" s="224"/>
      <c r="X85" s="224"/>
      <c r="Y85" s="224"/>
      <c r="Z85" s="224"/>
      <c r="AA85" s="224"/>
      <c r="AB85" s="224"/>
      <c r="AC85" s="221"/>
      <c r="AD85" s="221"/>
      <c r="AE85" s="221"/>
      <c r="AF85" s="221"/>
      <c r="AG85" s="221"/>
      <c r="AH85" s="221"/>
      <c r="AI85" s="225"/>
      <c r="AJ85" s="221"/>
      <c r="AK85" s="225"/>
      <c r="AL85" s="222"/>
      <c r="AM85" s="222"/>
      <c r="AN85" s="221"/>
      <c r="AO85" s="221"/>
      <c r="AP85" s="225"/>
      <c r="AQ85" s="221"/>
      <c r="AR85" s="221"/>
      <c r="AS85" s="221"/>
      <c r="AT85" s="225"/>
      <c r="AU85" s="221"/>
      <c r="AV85" s="223"/>
      <c r="AW85" s="222"/>
      <c r="AX85" s="222"/>
    </row>
    <row r="86" spans="1:50" x14ac:dyDescent="0.2">
      <c r="B86" s="4"/>
      <c r="D86" s="221"/>
      <c r="E86" s="222"/>
      <c r="F86" s="221"/>
      <c r="G86" s="222"/>
      <c r="H86" s="221"/>
      <c r="I86" s="222"/>
      <c r="J86" s="222"/>
      <c r="K86" s="222"/>
      <c r="L86" s="222"/>
      <c r="M86" s="222"/>
      <c r="N86" s="222"/>
      <c r="O86" s="221"/>
      <c r="P86" s="223"/>
      <c r="Q86" s="222"/>
      <c r="R86" s="222"/>
      <c r="S86" s="221"/>
      <c r="T86" s="223"/>
      <c r="U86" s="221"/>
      <c r="V86" s="223"/>
      <c r="W86" s="224"/>
      <c r="X86" s="224"/>
      <c r="Y86" s="224"/>
      <c r="Z86" s="224"/>
      <c r="AA86" s="224"/>
      <c r="AB86" s="224"/>
      <c r="AC86" s="221"/>
      <c r="AD86" s="221"/>
      <c r="AE86" s="221"/>
      <c r="AF86" s="221"/>
      <c r="AG86" s="221"/>
      <c r="AH86" s="221"/>
      <c r="AI86" s="225"/>
      <c r="AJ86" s="221"/>
      <c r="AK86" s="225"/>
      <c r="AL86" s="222"/>
      <c r="AM86" s="222"/>
      <c r="AN86" s="221"/>
      <c r="AO86" s="221"/>
      <c r="AP86" s="225"/>
      <c r="AQ86" s="221"/>
      <c r="AR86" s="221"/>
      <c r="AS86" s="221"/>
      <c r="AT86" s="225"/>
      <c r="AU86" s="221"/>
      <c r="AV86" s="223"/>
      <c r="AW86" s="222"/>
      <c r="AX86" s="222"/>
    </row>
    <row r="87" spans="1:50" x14ac:dyDescent="0.2">
      <c r="B87" s="4"/>
      <c r="D87" s="221"/>
      <c r="E87" s="222"/>
      <c r="F87" s="221"/>
      <c r="G87" s="222"/>
      <c r="H87" s="221"/>
      <c r="I87" s="222"/>
      <c r="J87" s="222"/>
      <c r="K87" s="222"/>
      <c r="L87" s="222"/>
      <c r="M87" s="222"/>
      <c r="N87" s="222"/>
      <c r="O87" s="221"/>
      <c r="P87" s="223"/>
      <c r="Q87" s="222"/>
      <c r="R87" s="222"/>
      <c r="S87" s="221"/>
      <c r="T87" s="223"/>
      <c r="U87" s="221"/>
      <c r="V87" s="223"/>
      <c r="W87" s="224"/>
      <c r="X87" s="224"/>
      <c r="Y87" s="224"/>
      <c r="Z87" s="224"/>
      <c r="AA87" s="224"/>
      <c r="AB87" s="224"/>
      <c r="AC87" s="221"/>
      <c r="AD87" s="221"/>
      <c r="AE87" s="221"/>
      <c r="AF87" s="221"/>
      <c r="AG87" s="221"/>
      <c r="AH87" s="221"/>
      <c r="AI87" s="225"/>
      <c r="AJ87" s="221"/>
      <c r="AK87" s="225"/>
      <c r="AL87" s="222"/>
      <c r="AM87" s="222"/>
      <c r="AN87" s="221"/>
      <c r="AO87" s="221"/>
      <c r="AP87" s="225"/>
      <c r="AQ87" s="221"/>
      <c r="AR87" s="221"/>
      <c r="AS87" s="221"/>
      <c r="AT87" s="225"/>
      <c r="AU87" s="221"/>
      <c r="AV87" s="223"/>
      <c r="AW87" s="222"/>
      <c r="AX87" s="222"/>
    </row>
    <row r="88" spans="1:50" x14ac:dyDescent="0.2">
      <c r="B88" s="4"/>
      <c r="D88" s="221"/>
      <c r="E88" s="222"/>
      <c r="F88" s="221"/>
      <c r="G88" s="222"/>
      <c r="H88" s="221"/>
      <c r="I88" s="222"/>
      <c r="J88" s="222"/>
      <c r="K88" s="222"/>
      <c r="L88" s="222"/>
      <c r="M88" s="222"/>
      <c r="N88" s="222"/>
      <c r="O88" s="221"/>
      <c r="P88" s="223"/>
      <c r="Q88" s="222"/>
      <c r="R88" s="222"/>
      <c r="S88" s="221"/>
      <c r="T88" s="223"/>
      <c r="U88" s="221"/>
      <c r="V88" s="223"/>
      <c r="W88" s="224"/>
      <c r="X88" s="224"/>
      <c r="Y88" s="224"/>
      <c r="Z88" s="224"/>
      <c r="AA88" s="224"/>
      <c r="AB88" s="224"/>
      <c r="AC88" s="221"/>
      <c r="AD88" s="221"/>
      <c r="AE88" s="221"/>
      <c r="AF88" s="221"/>
      <c r="AG88" s="221"/>
      <c r="AH88" s="221"/>
      <c r="AI88" s="225"/>
      <c r="AJ88" s="221"/>
      <c r="AK88" s="225"/>
      <c r="AL88" s="222"/>
      <c r="AM88" s="222"/>
      <c r="AN88" s="221"/>
      <c r="AO88" s="221"/>
      <c r="AP88" s="225"/>
      <c r="AQ88" s="221"/>
      <c r="AR88" s="221"/>
      <c r="AS88" s="221"/>
      <c r="AT88" s="225"/>
      <c r="AU88" s="221"/>
      <c r="AV88" s="223"/>
      <c r="AW88" s="222"/>
      <c r="AX88" s="222"/>
    </row>
  </sheetData>
  <sheetProtection password="F4BB" sheet="1" objects="1" scenarios="1" formatCells="0" formatColumns="0" formatRows="0"/>
  <mergeCells count="9">
    <mergeCell ref="AH4:AK4"/>
    <mergeCell ref="AL4:AN4"/>
    <mergeCell ref="AO4:AR4"/>
    <mergeCell ref="AS4:AX4"/>
    <mergeCell ref="D4:E4"/>
    <mergeCell ref="F4:N4"/>
    <mergeCell ref="O4:R4"/>
    <mergeCell ref="S4:AB4"/>
    <mergeCell ref="AC4:AG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100" orientation="landscape" r:id="rId1"/>
  <headerFooter alignWithMargins="0">
    <oddFooter>Page &amp;P of &amp;N</oddFooter>
  </headerFooter>
  <rowBreaks count="1" manualBreakCount="1">
    <brk id="56" max="49" man="1"/>
  </rowBreaks>
  <colBreaks count="3" manualBreakCount="3">
    <brk id="18" max="82" man="1"/>
    <brk id="28" max="82" man="1"/>
    <brk id="37" max="8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pane ySplit="3" topLeftCell="A4" activePane="bottomLeft" state="frozen"/>
      <selection pane="bottomLeft" activeCell="A4" sqref="A4"/>
    </sheetView>
  </sheetViews>
  <sheetFormatPr defaultColWidth="11.42578125" defaultRowHeight="15" x14ac:dyDescent="0.25"/>
  <cols>
    <col min="1" max="1" width="22.140625" style="137" bestFit="1" customWidth="1"/>
    <col min="2" max="2" width="5.5703125" style="161" bestFit="1" customWidth="1"/>
    <col min="3" max="3" width="8.42578125" style="162" bestFit="1" customWidth="1"/>
    <col min="4" max="4" width="9.7109375" style="162" bestFit="1" customWidth="1"/>
    <col min="5" max="5" width="9.42578125" style="162" bestFit="1" customWidth="1"/>
    <col min="6" max="7" width="7" style="162" bestFit="1" customWidth="1"/>
    <col min="8" max="8" width="8.28515625" style="162" bestFit="1" customWidth="1"/>
    <col min="9" max="9" width="7.7109375" style="162" bestFit="1" customWidth="1"/>
    <col min="10" max="10" width="9.5703125" style="145" customWidth="1"/>
    <col min="11" max="12" width="11.28515625" style="163" bestFit="1" customWidth="1"/>
    <col min="13" max="13" width="11.7109375" style="164" bestFit="1" customWidth="1"/>
    <col min="14" max="14" width="9.7109375" style="165" bestFit="1" customWidth="1"/>
    <col min="15" max="16" width="8.28515625" style="165" bestFit="1" customWidth="1"/>
    <col min="17" max="18" width="10.5703125" style="165" bestFit="1" customWidth="1"/>
    <col min="19" max="16384" width="11.42578125" style="145"/>
  </cols>
  <sheetData>
    <row r="1" spans="1:18" s="137" customFormat="1" ht="45" x14ac:dyDescent="0.25">
      <c r="A1" s="130"/>
      <c r="B1" s="131"/>
      <c r="C1" s="132" t="s">
        <v>95</v>
      </c>
      <c r="D1" s="131">
        <v>3604</v>
      </c>
      <c r="E1" s="131">
        <v>4076</v>
      </c>
      <c r="F1" s="131">
        <v>3620</v>
      </c>
      <c r="G1" s="132" t="s">
        <v>96</v>
      </c>
      <c r="H1" s="131">
        <v>4561</v>
      </c>
      <c r="I1" s="131" t="s">
        <v>97</v>
      </c>
      <c r="J1" s="133" t="s">
        <v>98</v>
      </c>
      <c r="K1" s="134" t="s">
        <v>99</v>
      </c>
      <c r="L1" s="134" t="s">
        <v>100</v>
      </c>
      <c r="M1" s="135" t="s">
        <v>101</v>
      </c>
      <c r="N1" s="136" t="s">
        <v>102</v>
      </c>
      <c r="O1" s="136" t="s">
        <v>103</v>
      </c>
      <c r="P1" s="136" t="s">
        <v>104</v>
      </c>
      <c r="Q1" s="136" t="s">
        <v>105</v>
      </c>
      <c r="R1" s="136" t="s">
        <v>106</v>
      </c>
    </row>
    <row r="2" spans="1:18" s="137" customFormat="1" x14ac:dyDescent="0.25">
      <c r="A2" s="130"/>
      <c r="B2" s="131"/>
      <c r="C2" s="132">
        <v>14</v>
      </c>
      <c r="D2" s="131">
        <v>77</v>
      </c>
      <c r="E2" s="131">
        <v>19.100000000000001</v>
      </c>
      <c r="F2" s="131">
        <v>50</v>
      </c>
      <c r="G2" s="132">
        <v>7.5</v>
      </c>
      <c r="H2" s="131">
        <v>8.9</v>
      </c>
      <c r="I2" s="131"/>
      <c r="J2" s="130"/>
      <c r="K2" s="134"/>
      <c r="L2" s="134"/>
      <c r="M2" s="135"/>
      <c r="N2" s="136"/>
      <c r="O2" s="136"/>
      <c r="P2" s="136"/>
      <c r="Q2" s="136"/>
      <c r="R2" s="136"/>
    </row>
    <row r="3" spans="1:18" s="137" customFormat="1" x14ac:dyDescent="0.25">
      <c r="A3" s="130"/>
      <c r="B3" s="131"/>
      <c r="C3" s="132" t="s">
        <v>107</v>
      </c>
      <c r="D3" s="131" t="s">
        <v>108</v>
      </c>
      <c r="E3" s="131" t="s">
        <v>109</v>
      </c>
      <c r="F3" s="131" t="s">
        <v>110</v>
      </c>
      <c r="G3" s="132"/>
      <c r="H3" s="131" t="s">
        <v>111</v>
      </c>
      <c r="I3" s="131"/>
      <c r="J3" s="130"/>
      <c r="K3" s="134"/>
      <c r="L3" s="134"/>
      <c r="M3" s="135"/>
      <c r="N3" s="136"/>
      <c r="O3" s="136"/>
      <c r="P3" s="136"/>
      <c r="Q3" s="136"/>
      <c r="R3" s="136"/>
    </row>
    <row r="4" spans="1:18" x14ac:dyDescent="0.25">
      <c r="A4" s="138" t="s">
        <v>112</v>
      </c>
      <c r="B4" s="139">
        <v>2016</v>
      </c>
      <c r="C4" s="140">
        <v>11.907999999999999</v>
      </c>
      <c r="D4" s="140">
        <v>16.869</v>
      </c>
      <c r="E4" s="140">
        <v>13.766</v>
      </c>
      <c r="F4" s="140">
        <v>11.351000000000001</v>
      </c>
      <c r="G4" s="140">
        <v>19.234999999999999</v>
      </c>
      <c r="H4" s="140">
        <v>15.875</v>
      </c>
      <c r="I4" s="140"/>
      <c r="J4" s="141"/>
      <c r="K4" s="142"/>
      <c r="L4" s="142"/>
      <c r="M4" s="143"/>
      <c r="N4" s="144"/>
      <c r="O4" s="144"/>
      <c r="P4" s="144"/>
      <c r="Q4" s="144"/>
      <c r="R4" s="144"/>
    </row>
    <row r="5" spans="1:18" x14ac:dyDescent="0.25">
      <c r="A5" s="146" t="s">
        <v>112</v>
      </c>
      <c r="B5" s="147">
        <v>2017</v>
      </c>
      <c r="C5" s="148">
        <v>12.563000000000001</v>
      </c>
      <c r="D5" s="148">
        <v>17.797000000000001</v>
      </c>
      <c r="E5" s="148">
        <v>14.523</v>
      </c>
      <c r="F5" s="148">
        <v>11.975</v>
      </c>
      <c r="G5" s="148">
        <f>G4*1.05</f>
        <v>20.196750000000002</v>
      </c>
      <c r="H5" s="148">
        <v>16.748000000000001</v>
      </c>
      <c r="I5" s="148"/>
      <c r="J5" s="149"/>
      <c r="K5" s="150"/>
      <c r="L5" s="150"/>
      <c r="M5" s="151"/>
      <c r="N5" s="152"/>
      <c r="O5" s="152"/>
      <c r="P5" s="152"/>
      <c r="Q5" s="152"/>
      <c r="R5" s="152"/>
    </row>
    <row r="6" spans="1:18" x14ac:dyDescent="0.25">
      <c r="A6" s="138" t="s">
        <v>113</v>
      </c>
      <c r="B6" s="139">
        <v>2016</v>
      </c>
      <c r="C6" s="140"/>
      <c r="D6" s="140"/>
      <c r="E6" s="140"/>
      <c r="F6" s="140"/>
      <c r="G6" s="140"/>
      <c r="H6" s="140"/>
      <c r="I6" s="140"/>
      <c r="J6" s="141"/>
      <c r="K6" s="142"/>
      <c r="L6" s="142"/>
      <c r="M6" s="143"/>
      <c r="N6" s="144"/>
      <c r="O6" s="144"/>
      <c r="P6" s="144"/>
      <c r="Q6" s="144"/>
      <c r="R6" s="144"/>
    </row>
    <row r="7" spans="1:18" x14ac:dyDescent="0.25">
      <c r="A7" s="146" t="s">
        <v>113</v>
      </c>
      <c r="B7" s="147">
        <v>2017</v>
      </c>
      <c r="C7" s="148">
        <v>12.33</v>
      </c>
      <c r="D7" s="148">
        <v>17.53</v>
      </c>
      <c r="E7" s="148">
        <v>14.2</v>
      </c>
      <c r="F7" s="148">
        <v>11.8</v>
      </c>
      <c r="G7" s="148"/>
      <c r="H7" s="148">
        <v>16.52</v>
      </c>
      <c r="I7" s="148"/>
      <c r="J7" s="149"/>
      <c r="K7" s="150"/>
      <c r="L7" s="150"/>
      <c r="M7" s="151"/>
      <c r="N7" s="152"/>
      <c r="O7" s="152"/>
      <c r="P7" s="152"/>
      <c r="Q7" s="152"/>
      <c r="R7" s="152"/>
    </row>
    <row r="8" spans="1:18" x14ac:dyDescent="0.25">
      <c r="A8" s="138" t="s">
        <v>114</v>
      </c>
      <c r="B8" s="139">
        <v>2016</v>
      </c>
      <c r="C8" s="140">
        <v>11.563000000000001</v>
      </c>
      <c r="D8" s="140">
        <v>16.38</v>
      </c>
      <c r="E8" s="140">
        <v>12.993</v>
      </c>
      <c r="F8" s="140">
        <v>11.023</v>
      </c>
      <c r="G8" s="140">
        <v>18.678999999999998</v>
      </c>
      <c r="H8" s="140"/>
      <c r="I8" s="140"/>
      <c r="J8" s="141"/>
      <c r="K8" s="142"/>
      <c r="L8" s="142"/>
      <c r="M8" s="143"/>
      <c r="N8" s="144"/>
      <c r="O8" s="144"/>
      <c r="P8" s="144"/>
      <c r="Q8" s="144"/>
      <c r="R8" s="144"/>
    </row>
    <row r="9" spans="1:18" x14ac:dyDescent="0.25">
      <c r="A9" s="146" t="s">
        <v>114</v>
      </c>
      <c r="B9" s="147">
        <v>2017</v>
      </c>
      <c r="C9" s="148">
        <v>12.199</v>
      </c>
      <c r="D9" s="148">
        <v>17.280999999999999</v>
      </c>
      <c r="E9" s="148">
        <v>13.708</v>
      </c>
      <c r="F9" s="148">
        <v>11.629</v>
      </c>
      <c r="G9" s="148">
        <f>G8*1.055</f>
        <v>19.706344999999999</v>
      </c>
      <c r="H9" s="148">
        <v>15.808</v>
      </c>
      <c r="I9" s="148"/>
      <c r="J9" s="149"/>
      <c r="K9" s="150"/>
      <c r="L9" s="150"/>
      <c r="M9" s="151"/>
      <c r="N9" s="152"/>
      <c r="O9" s="152"/>
      <c r="P9" s="152"/>
      <c r="Q9" s="152"/>
      <c r="R9" s="152"/>
    </row>
    <row r="10" spans="1:18" x14ac:dyDescent="0.25">
      <c r="A10" s="138" t="s">
        <v>115</v>
      </c>
      <c r="B10" s="139">
        <v>2016</v>
      </c>
      <c r="C10" s="140"/>
      <c r="D10" s="140"/>
      <c r="E10" s="140"/>
      <c r="F10" s="140"/>
      <c r="G10" s="140"/>
      <c r="H10" s="140"/>
      <c r="I10" s="140"/>
      <c r="J10" s="141"/>
      <c r="K10" s="142"/>
      <c r="L10" s="142"/>
      <c r="M10" s="143"/>
      <c r="N10" s="144"/>
      <c r="O10" s="144"/>
      <c r="P10" s="144"/>
      <c r="Q10" s="144"/>
      <c r="R10" s="144"/>
    </row>
    <row r="11" spans="1:18" x14ac:dyDescent="0.25">
      <c r="A11" s="146" t="s">
        <v>115</v>
      </c>
      <c r="B11" s="147">
        <v>2017</v>
      </c>
      <c r="C11" s="148">
        <v>12.603999999999999</v>
      </c>
      <c r="D11" s="148">
        <v>17.527000000000001</v>
      </c>
      <c r="E11" s="148">
        <v>13.903</v>
      </c>
      <c r="F11" s="148">
        <v>11.795</v>
      </c>
      <c r="G11" s="148">
        <f>G9</f>
        <v>19.706344999999999</v>
      </c>
      <c r="H11" s="148">
        <v>16.033000000000001</v>
      </c>
      <c r="I11" s="148"/>
      <c r="J11" s="149"/>
      <c r="K11" s="150"/>
      <c r="L11" s="150"/>
      <c r="M11" s="151"/>
      <c r="N11" s="152"/>
      <c r="O11" s="152"/>
      <c r="P11" s="152"/>
      <c r="Q11" s="152"/>
      <c r="R11" s="152"/>
    </row>
    <row r="12" spans="1:18" x14ac:dyDescent="0.25">
      <c r="A12" s="138" t="s">
        <v>116</v>
      </c>
      <c r="B12" s="139">
        <v>2016</v>
      </c>
      <c r="C12" s="140">
        <v>11.71</v>
      </c>
      <c r="D12" s="140">
        <v>16.59</v>
      </c>
      <c r="E12" s="140">
        <v>13.44</v>
      </c>
      <c r="F12" s="140">
        <v>11.18</v>
      </c>
      <c r="G12" s="140">
        <v>18.259</v>
      </c>
      <c r="H12" s="140"/>
      <c r="I12" s="140"/>
      <c r="J12" s="141"/>
      <c r="K12" s="142"/>
      <c r="L12" s="142"/>
      <c r="M12" s="143"/>
      <c r="N12" s="144"/>
      <c r="O12" s="144"/>
      <c r="P12" s="144"/>
      <c r="Q12" s="144"/>
      <c r="R12" s="144"/>
    </row>
    <row r="13" spans="1:18" x14ac:dyDescent="0.25">
      <c r="A13" s="146" t="s">
        <v>116</v>
      </c>
      <c r="B13" s="147">
        <v>2017</v>
      </c>
      <c r="C13" s="148">
        <v>12.34</v>
      </c>
      <c r="D13" s="148">
        <v>17.48</v>
      </c>
      <c r="E13" s="148">
        <v>14.16</v>
      </c>
      <c r="F13" s="148">
        <v>11.78</v>
      </c>
      <c r="G13" s="148"/>
      <c r="H13" s="148">
        <v>16.489999999999998</v>
      </c>
      <c r="I13" s="148"/>
      <c r="J13" s="149"/>
      <c r="K13" s="150"/>
      <c r="L13" s="150"/>
      <c r="M13" s="151"/>
      <c r="N13" s="152"/>
      <c r="O13" s="152"/>
      <c r="P13" s="152"/>
      <c r="Q13" s="152"/>
      <c r="R13" s="152"/>
    </row>
    <row r="14" spans="1:18" x14ac:dyDescent="0.25">
      <c r="A14" s="138" t="s">
        <v>117</v>
      </c>
      <c r="B14" s="139">
        <v>2016</v>
      </c>
      <c r="C14" s="140"/>
      <c r="D14" s="140"/>
      <c r="E14" s="140"/>
      <c r="F14" s="140"/>
      <c r="G14" s="140"/>
      <c r="H14" s="140"/>
      <c r="I14" s="140"/>
      <c r="J14" s="141"/>
      <c r="K14" s="142"/>
      <c r="L14" s="142"/>
      <c r="M14" s="143"/>
      <c r="N14" s="144"/>
      <c r="O14" s="144"/>
      <c r="P14" s="144"/>
      <c r="Q14" s="144"/>
      <c r="R14" s="144"/>
    </row>
    <row r="15" spans="1:18" x14ac:dyDescent="0.25">
      <c r="A15" s="138" t="s">
        <v>118</v>
      </c>
      <c r="B15" s="139">
        <v>2016</v>
      </c>
      <c r="C15" s="140"/>
      <c r="D15" s="140"/>
      <c r="E15" s="140"/>
      <c r="F15" s="140"/>
      <c r="G15" s="140"/>
      <c r="H15" s="140"/>
      <c r="I15" s="140"/>
      <c r="J15" s="141"/>
      <c r="K15" s="142"/>
      <c r="L15" s="142"/>
      <c r="M15" s="143"/>
      <c r="N15" s="144"/>
      <c r="O15" s="144"/>
      <c r="P15" s="144"/>
      <c r="Q15" s="144"/>
      <c r="R15" s="144"/>
    </row>
    <row r="16" spans="1:18" x14ac:dyDescent="0.25">
      <c r="A16" s="138" t="s">
        <v>119</v>
      </c>
      <c r="B16" s="139">
        <v>2016</v>
      </c>
      <c r="C16" s="140"/>
      <c r="D16" s="140"/>
      <c r="E16" s="140"/>
      <c r="F16" s="140"/>
      <c r="G16" s="140"/>
      <c r="H16" s="140"/>
      <c r="I16" s="140"/>
      <c r="J16" s="141"/>
      <c r="K16" s="142">
        <v>13.814</v>
      </c>
      <c r="L16" s="142">
        <v>14.59</v>
      </c>
      <c r="M16" s="143"/>
      <c r="N16" s="144"/>
      <c r="O16" s="144"/>
      <c r="P16" s="144"/>
      <c r="Q16" s="144"/>
      <c r="R16" s="144"/>
    </row>
    <row r="17" spans="1:18" ht="105" x14ac:dyDescent="0.25">
      <c r="A17" s="153" t="s">
        <v>120</v>
      </c>
      <c r="B17" s="139">
        <v>2016</v>
      </c>
      <c r="C17" s="140"/>
      <c r="D17" s="140"/>
      <c r="E17" s="140"/>
      <c r="F17" s="140"/>
      <c r="G17" s="140"/>
      <c r="H17" s="140"/>
      <c r="I17" s="140"/>
      <c r="J17" s="141"/>
      <c r="K17" s="142"/>
      <c r="L17" s="142"/>
      <c r="M17" s="143"/>
      <c r="N17" s="144"/>
      <c r="O17" s="144"/>
      <c r="P17" s="144"/>
      <c r="Q17" s="144"/>
      <c r="R17" s="144"/>
    </row>
    <row r="18" spans="1:18" x14ac:dyDescent="0.25">
      <c r="A18" s="138" t="s">
        <v>121</v>
      </c>
      <c r="B18" s="139">
        <v>2016</v>
      </c>
      <c r="C18" s="140"/>
      <c r="D18" s="140"/>
      <c r="E18" s="140"/>
      <c r="F18" s="140"/>
      <c r="G18" s="140"/>
      <c r="H18" s="140"/>
      <c r="I18" s="140"/>
      <c r="J18" s="141"/>
      <c r="K18" s="142"/>
      <c r="L18" s="142"/>
      <c r="M18" s="143"/>
      <c r="N18" s="144"/>
      <c r="O18" s="144"/>
      <c r="P18" s="144"/>
      <c r="Q18" s="144"/>
      <c r="R18" s="144"/>
    </row>
    <row r="19" spans="1:18" x14ac:dyDescent="0.25">
      <c r="A19" s="138" t="s">
        <v>122</v>
      </c>
      <c r="B19" s="139">
        <v>2016</v>
      </c>
      <c r="C19" s="140"/>
      <c r="D19" s="140"/>
      <c r="E19" s="140"/>
      <c r="F19" s="140"/>
      <c r="G19" s="140"/>
      <c r="H19" s="140"/>
      <c r="I19" s="140"/>
      <c r="J19" s="141"/>
      <c r="K19" s="142"/>
      <c r="L19" s="142"/>
      <c r="M19" s="143"/>
      <c r="N19" s="144"/>
      <c r="O19" s="144"/>
      <c r="P19" s="144"/>
      <c r="Q19" s="144"/>
      <c r="R19" s="144"/>
    </row>
    <row r="20" spans="1:18" x14ac:dyDescent="0.25">
      <c r="A20" s="138" t="s">
        <v>123</v>
      </c>
      <c r="B20" s="139">
        <v>2016</v>
      </c>
      <c r="C20" s="140"/>
      <c r="D20" s="140"/>
      <c r="E20" s="140"/>
      <c r="F20" s="140"/>
      <c r="G20" s="140"/>
      <c r="H20" s="140"/>
      <c r="I20" s="140"/>
      <c r="J20" s="141"/>
      <c r="K20" s="142">
        <v>19.82</v>
      </c>
      <c r="L20" s="142">
        <v>20.93</v>
      </c>
      <c r="M20" s="143"/>
      <c r="N20" s="144"/>
      <c r="O20" s="144"/>
      <c r="P20" s="144"/>
      <c r="Q20" s="144"/>
      <c r="R20" s="144"/>
    </row>
    <row r="21" spans="1:18" ht="105" x14ac:dyDescent="0.25">
      <c r="A21" s="153" t="s">
        <v>124</v>
      </c>
      <c r="B21" s="139">
        <v>2016</v>
      </c>
      <c r="C21" s="140"/>
      <c r="D21" s="140"/>
      <c r="E21" s="140"/>
      <c r="F21" s="140"/>
      <c r="G21" s="140"/>
      <c r="H21" s="140"/>
      <c r="I21" s="140"/>
      <c r="J21" s="141"/>
      <c r="K21" s="142"/>
      <c r="L21" s="142"/>
      <c r="M21" s="143"/>
      <c r="N21" s="144"/>
      <c r="O21" s="144"/>
      <c r="P21" s="144"/>
      <c r="Q21" s="144"/>
      <c r="R21" s="144"/>
    </row>
    <row r="22" spans="1:18" x14ac:dyDescent="0.25">
      <c r="A22" s="146" t="s">
        <v>117</v>
      </c>
      <c r="B22" s="147">
        <v>2017</v>
      </c>
      <c r="C22" s="148">
        <v>11.86</v>
      </c>
      <c r="D22" s="148">
        <v>16.815000000000001</v>
      </c>
      <c r="E22" s="148">
        <v>13.71</v>
      </c>
      <c r="F22" s="148">
        <v>11.311999999999999</v>
      </c>
      <c r="G22" s="148">
        <v>19.187000000000001</v>
      </c>
      <c r="H22" s="148">
        <v>15.831</v>
      </c>
      <c r="I22" s="148"/>
      <c r="J22" s="149"/>
      <c r="K22" s="150"/>
      <c r="L22" s="150"/>
      <c r="M22" s="151"/>
      <c r="N22" s="152"/>
      <c r="O22" s="152"/>
      <c r="P22" s="152"/>
      <c r="Q22" s="152"/>
      <c r="R22" s="152"/>
    </row>
    <row r="23" spans="1:18" x14ac:dyDescent="0.25">
      <c r="A23" s="146" t="s">
        <v>118</v>
      </c>
      <c r="B23" s="147">
        <v>2017</v>
      </c>
      <c r="C23" s="148">
        <v>12.193</v>
      </c>
      <c r="D23" s="148">
        <v>17.286999999999999</v>
      </c>
      <c r="E23" s="148">
        <v>14.099</v>
      </c>
      <c r="F23" s="148">
        <v>11.632</v>
      </c>
      <c r="G23" s="148">
        <v>19.707000000000001</v>
      </c>
      <c r="H23" s="148">
        <v>16.268999999999998</v>
      </c>
      <c r="I23" s="148"/>
      <c r="J23" s="149"/>
      <c r="K23" s="150"/>
      <c r="L23" s="150"/>
      <c r="M23" s="151"/>
      <c r="N23" s="152"/>
      <c r="O23" s="152"/>
      <c r="P23" s="152"/>
      <c r="Q23" s="152"/>
      <c r="R23" s="152"/>
    </row>
    <row r="24" spans="1:18" x14ac:dyDescent="0.25">
      <c r="A24" s="146" t="s">
        <v>119</v>
      </c>
      <c r="B24" s="147">
        <v>2017</v>
      </c>
      <c r="C24" s="148">
        <v>12.193</v>
      </c>
      <c r="D24" s="148">
        <v>17.286999999999999</v>
      </c>
      <c r="E24" s="148">
        <v>14.099</v>
      </c>
      <c r="F24" s="148">
        <v>11.632</v>
      </c>
      <c r="G24" s="148">
        <v>19.707000000000001</v>
      </c>
      <c r="H24" s="148">
        <v>16.268999999999998</v>
      </c>
      <c r="I24" s="148"/>
      <c r="J24" s="149"/>
      <c r="K24" s="150"/>
      <c r="L24" s="150"/>
      <c r="M24" s="151"/>
      <c r="N24" s="152"/>
      <c r="O24" s="152"/>
      <c r="P24" s="152"/>
      <c r="Q24" s="152"/>
      <c r="R24" s="152"/>
    </row>
    <row r="25" spans="1:18" ht="105" x14ac:dyDescent="0.25">
      <c r="A25" s="154" t="s">
        <v>120</v>
      </c>
      <c r="B25" s="147">
        <v>2017</v>
      </c>
      <c r="C25" s="148">
        <v>12.193</v>
      </c>
      <c r="D25" s="148">
        <v>17.286999999999999</v>
      </c>
      <c r="E25" s="148">
        <v>14.099</v>
      </c>
      <c r="F25" s="148">
        <v>11.632</v>
      </c>
      <c r="G25" s="148">
        <v>19.707000000000001</v>
      </c>
      <c r="H25" s="148">
        <v>16.268999999999998</v>
      </c>
      <c r="I25" s="148"/>
      <c r="J25" s="149"/>
      <c r="K25" s="150"/>
      <c r="L25" s="150"/>
      <c r="M25" s="151"/>
      <c r="N25" s="152"/>
      <c r="O25" s="152"/>
      <c r="P25" s="152"/>
      <c r="Q25" s="152"/>
      <c r="R25" s="152"/>
    </row>
    <row r="26" spans="1:18" x14ac:dyDescent="0.25">
      <c r="A26" s="146" t="s">
        <v>121</v>
      </c>
      <c r="B26" s="147">
        <v>2017</v>
      </c>
      <c r="C26" s="148">
        <v>12.62</v>
      </c>
      <c r="D26" s="148">
        <v>17.902999999999999</v>
      </c>
      <c r="E26" s="148">
        <v>14.619</v>
      </c>
      <c r="F26" s="148">
        <v>12.05</v>
      </c>
      <c r="G26" s="148">
        <v>20.413</v>
      </c>
      <c r="H26" s="148">
        <v>16.87</v>
      </c>
      <c r="I26" s="148"/>
      <c r="J26" s="149"/>
      <c r="K26" s="150"/>
      <c r="L26" s="150"/>
      <c r="M26" s="151"/>
      <c r="N26" s="152"/>
      <c r="O26" s="152"/>
      <c r="P26" s="152"/>
      <c r="Q26" s="152"/>
      <c r="R26" s="152"/>
    </row>
    <row r="27" spans="1:18" x14ac:dyDescent="0.25">
      <c r="A27" s="146" t="s">
        <v>122</v>
      </c>
      <c r="B27" s="147">
        <v>2017</v>
      </c>
      <c r="C27" s="148">
        <v>16.2</v>
      </c>
      <c r="D27" s="148">
        <v>22.948</v>
      </c>
      <c r="E27" s="148">
        <v>18.728000000000002</v>
      </c>
      <c r="F27" s="148">
        <v>15.44</v>
      </c>
      <c r="G27" s="148">
        <v>26.187000000000001</v>
      </c>
      <c r="H27" s="148">
        <v>21.6</v>
      </c>
      <c r="I27" s="148"/>
      <c r="J27" s="149"/>
      <c r="K27" s="150"/>
      <c r="L27" s="150"/>
      <c r="M27" s="151"/>
      <c r="N27" s="152"/>
      <c r="O27" s="152"/>
      <c r="P27" s="152"/>
      <c r="Q27" s="152"/>
      <c r="R27" s="152"/>
    </row>
    <row r="28" spans="1:18" x14ac:dyDescent="0.25">
      <c r="A28" s="146" t="s">
        <v>123</v>
      </c>
      <c r="B28" s="147">
        <v>2017</v>
      </c>
      <c r="C28" s="148">
        <v>16.2</v>
      </c>
      <c r="D28" s="148">
        <v>22.948</v>
      </c>
      <c r="E28" s="148">
        <v>18.728000000000002</v>
      </c>
      <c r="F28" s="148">
        <v>15.44</v>
      </c>
      <c r="G28" s="148">
        <v>26.187000000000001</v>
      </c>
      <c r="H28" s="148">
        <v>21.6</v>
      </c>
      <c r="I28" s="148"/>
      <c r="J28" s="149"/>
      <c r="K28" s="150"/>
      <c r="L28" s="150"/>
      <c r="M28" s="151"/>
      <c r="N28" s="152"/>
      <c r="O28" s="152"/>
      <c r="P28" s="152"/>
      <c r="Q28" s="152"/>
      <c r="R28" s="152"/>
    </row>
    <row r="29" spans="1:18" ht="105" x14ac:dyDescent="0.25">
      <c r="A29" s="154" t="s">
        <v>124</v>
      </c>
      <c r="B29" s="147">
        <v>2017</v>
      </c>
      <c r="C29" s="148">
        <v>16.2</v>
      </c>
      <c r="D29" s="148">
        <v>22.948</v>
      </c>
      <c r="E29" s="148">
        <v>14.4</v>
      </c>
      <c r="F29" s="148">
        <v>15.44</v>
      </c>
      <c r="G29" s="148">
        <v>26.187000000000001</v>
      </c>
      <c r="H29" s="148">
        <v>16.600000000000001</v>
      </c>
      <c r="I29" s="148"/>
      <c r="J29" s="149"/>
      <c r="K29" s="150"/>
      <c r="L29" s="150"/>
      <c r="M29" s="151"/>
      <c r="N29" s="152"/>
      <c r="O29" s="152"/>
      <c r="P29" s="152"/>
      <c r="Q29" s="152"/>
      <c r="R29" s="152"/>
    </row>
    <row r="30" spans="1:18" x14ac:dyDescent="0.25">
      <c r="A30" s="138" t="s">
        <v>125</v>
      </c>
      <c r="B30" s="139">
        <v>2016</v>
      </c>
      <c r="C30" s="140">
        <v>11.869</v>
      </c>
      <c r="D30" s="140">
        <v>16.815000000000001</v>
      </c>
      <c r="E30" s="140">
        <v>13.712</v>
      </c>
      <c r="F30" s="140">
        <v>11.311999999999999</v>
      </c>
      <c r="G30" s="140"/>
      <c r="H30" s="140"/>
      <c r="I30" s="140"/>
      <c r="J30" s="141"/>
      <c r="K30" s="142"/>
      <c r="L30" s="142"/>
      <c r="M30" s="143"/>
      <c r="N30" s="144"/>
      <c r="O30" s="144"/>
      <c r="P30" s="144"/>
      <c r="Q30" s="144"/>
      <c r="R30" s="144"/>
    </row>
    <row r="31" spans="1:18" x14ac:dyDescent="0.25">
      <c r="A31" s="146" t="s">
        <v>125</v>
      </c>
      <c r="B31" s="147">
        <v>2017</v>
      </c>
      <c r="C31" s="148">
        <v>12.46</v>
      </c>
      <c r="D31" s="148">
        <v>17.652000000000001</v>
      </c>
      <c r="E31" s="148">
        <v>14.403</v>
      </c>
      <c r="F31" s="148">
        <v>11.877000000000001</v>
      </c>
      <c r="G31" s="148">
        <v>20.146999999999998</v>
      </c>
      <c r="H31" s="148">
        <v>16.62</v>
      </c>
      <c r="I31" s="148"/>
      <c r="J31" s="149"/>
      <c r="K31" s="150"/>
      <c r="L31" s="150"/>
      <c r="M31" s="151"/>
      <c r="N31" s="152"/>
      <c r="O31" s="152"/>
      <c r="P31" s="152"/>
      <c r="Q31" s="152"/>
      <c r="R31" s="152"/>
    </row>
    <row r="32" spans="1:18" x14ac:dyDescent="0.25">
      <c r="A32" s="138" t="s">
        <v>126</v>
      </c>
      <c r="B32" s="139">
        <v>2016</v>
      </c>
      <c r="C32" s="140"/>
      <c r="D32" s="140"/>
      <c r="E32" s="140"/>
      <c r="F32" s="140"/>
      <c r="G32" s="140"/>
      <c r="H32" s="140"/>
      <c r="I32" s="140"/>
      <c r="J32" s="141"/>
      <c r="K32" s="142"/>
      <c r="L32" s="142"/>
      <c r="M32" s="143"/>
      <c r="N32" s="144"/>
      <c r="O32" s="144"/>
      <c r="P32" s="144"/>
      <c r="Q32" s="144"/>
      <c r="R32" s="144"/>
    </row>
    <row r="33" spans="1:18" x14ac:dyDescent="0.25">
      <c r="A33" s="146" t="s">
        <v>126</v>
      </c>
      <c r="B33" s="147">
        <v>2017</v>
      </c>
      <c r="C33" s="148">
        <v>12.824999999999999</v>
      </c>
      <c r="D33" s="148">
        <v>18.167000000000002</v>
      </c>
      <c r="E33" s="148">
        <v>14.826000000000001</v>
      </c>
      <c r="F33" s="148">
        <v>12.225</v>
      </c>
      <c r="G33" s="148"/>
      <c r="H33" s="148">
        <v>17.099</v>
      </c>
      <c r="I33" s="148">
        <v>20.709</v>
      </c>
      <c r="J33" s="149">
        <v>23.216000000000001</v>
      </c>
      <c r="K33" s="150"/>
      <c r="L33" s="150"/>
      <c r="M33" s="151"/>
      <c r="N33" s="152"/>
      <c r="O33" s="152"/>
      <c r="P33" s="152"/>
      <c r="Q33" s="152"/>
      <c r="R33" s="152"/>
    </row>
    <row r="34" spans="1:18" x14ac:dyDescent="0.25">
      <c r="A34" s="138" t="s">
        <v>127</v>
      </c>
      <c r="B34" s="139">
        <v>2016</v>
      </c>
      <c r="C34" s="140"/>
      <c r="D34" s="140"/>
      <c r="E34" s="140"/>
      <c r="F34" s="140"/>
      <c r="G34" s="140"/>
      <c r="H34" s="140"/>
      <c r="I34" s="140"/>
      <c r="J34" s="141"/>
      <c r="K34" s="142"/>
      <c r="L34" s="142"/>
      <c r="M34" s="143"/>
      <c r="N34" s="144"/>
      <c r="O34" s="144"/>
      <c r="P34" s="144"/>
      <c r="Q34" s="144"/>
      <c r="R34" s="144"/>
    </row>
    <row r="35" spans="1:18" x14ac:dyDescent="0.25">
      <c r="A35" s="146" t="s">
        <v>127</v>
      </c>
      <c r="B35" s="147">
        <v>2017</v>
      </c>
      <c r="C35" s="148">
        <v>12.92</v>
      </c>
      <c r="D35" s="148">
        <v>18.36</v>
      </c>
      <c r="E35" s="148">
        <v>14.88</v>
      </c>
      <c r="F35" s="148">
        <v>12.37</v>
      </c>
      <c r="G35" s="148"/>
      <c r="H35" s="148">
        <v>17.309999999999999</v>
      </c>
      <c r="I35" s="148"/>
      <c r="J35" s="149"/>
      <c r="K35" s="150"/>
      <c r="L35" s="150"/>
      <c r="M35" s="151"/>
      <c r="N35" s="152"/>
      <c r="O35" s="152"/>
      <c r="P35" s="152"/>
      <c r="Q35" s="152"/>
      <c r="R35" s="152"/>
    </row>
    <row r="36" spans="1:18" x14ac:dyDescent="0.25">
      <c r="A36" s="138" t="s">
        <v>128</v>
      </c>
      <c r="B36" s="139">
        <v>2016</v>
      </c>
      <c r="C36" s="140"/>
      <c r="D36" s="140"/>
      <c r="E36" s="140"/>
      <c r="F36" s="140"/>
      <c r="G36" s="140"/>
      <c r="H36" s="140"/>
      <c r="I36" s="140"/>
      <c r="J36" s="141"/>
      <c r="K36" s="142"/>
      <c r="L36" s="142"/>
      <c r="M36" s="143"/>
      <c r="N36" s="144"/>
      <c r="O36" s="144"/>
      <c r="P36" s="144"/>
      <c r="Q36" s="144"/>
      <c r="R36" s="144"/>
    </row>
    <row r="37" spans="1:18" x14ac:dyDescent="0.25">
      <c r="A37" s="146" t="s">
        <v>128</v>
      </c>
      <c r="B37" s="147">
        <v>2017</v>
      </c>
      <c r="C37" s="148">
        <v>13.11</v>
      </c>
      <c r="D37" s="148">
        <v>18.57</v>
      </c>
      <c r="E37" s="148">
        <v>15.1</v>
      </c>
      <c r="F37" s="148">
        <v>12.25</v>
      </c>
      <c r="G37" s="148"/>
      <c r="H37" s="148">
        <v>17.489999999999998</v>
      </c>
      <c r="I37" s="148"/>
      <c r="J37" s="149"/>
      <c r="K37" s="150"/>
      <c r="L37" s="150"/>
      <c r="M37" s="151"/>
      <c r="N37" s="152"/>
      <c r="O37" s="152"/>
      <c r="P37" s="152"/>
      <c r="Q37" s="152"/>
      <c r="R37" s="152"/>
    </row>
    <row r="38" spans="1:18" x14ac:dyDescent="0.25">
      <c r="A38" s="138" t="s">
        <v>129</v>
      </c>
      <c r="B38" s="139">
        <v>2016</v>
      </c>
      <c r="C38" s="140"/>
      <c r="D38" s="140"/>
      <c r="E38" s="140"/>
      <c r="F38" s="140"/>
      <c r="G38" s="140"/>
      <c r="H38" s="140"/>
      <c r="I38" s="140"/>
      <c r="J38" s="141"/>
      <c r="K38" s="142"/>
      <c r="L38" s="142"/>
      <c r="M38" s="143"/>
      <c r="N38" s="144"/>
      <c r="O38" s="144"/>
      <c r="P38" s="144"/>
      <c r="Q38" s="144"/>
      <c r="R38" s="144"/>
    </row>
    <row r="39" spans="1:18" x14ac:dyDescent="0.25">
      <c r="A39" s="146" t="s">
        <v>129</v>
      </c>
      <c r="B39" s="147">
        <v>2017</v>
      </c>
      <c r="C39" s="148">
        <v>12.85</v>
      </c>
      <c r="D39" s="148">
        <v>18.2</v>
      </c>
      <c r="E39" s="148">
        <v>14.85</v>
      </c>
      <c r="F39" s="148">
        <v>12.25</v>
      </c>
      <c r="G39" s="148"/>
      <c r="H39" s="148">
        <v>17.13</v>
      </c>
      <c r="I39" s="148"/>
      <c r="J39" s="149"/>
      <c r="K39" s="150"/>
      <c r="L39" s="150"/>
      <c r="M39" s="151"/>
      <c r="N39" s="152"/>
      <c r="O39" s="152"/>
      <c r="P39" s="152"/>
      <c r="Q39" s="152"/>
      <c r="R39" s="152"/>
    </row>
    <row r="40" spans="1:18" x14ac:dyDescent="0.25">
      <c r="A40" s="138" t="s">
        <v>130</v>
      </c>
      <c r="B40" s="139">
        <v>2016</v>
      </c>
      <c r="C40" s="140">
        <v>12.077999999999999</v>
      </c>
      <c r="D40" s="140">
        <v>17.109000000000002</v>
      </c>
      <c r="E40" s="140">
        <v>13.962999999999999</v>
      </c>
      <c r="F40" s="140">
        <v>11.513</v>
      </c>
      <c r="G40" s="140">
        <v>21.864999999999998</v>
      </c>
      <c r="H40" s="140"/>
      <c r="I40" s="140"/>
      <c r="J40" s="141"/>
      <c r="K40" s="142"/>
      <c r="L40" s="142"/>
      <c r="M40" s="143"/>
      <c r="N40" s="144"/>
      <c r="O40" s="144"/>
      <c r="P40" s="144"/>
      <c r="Q40" s="144"/>
      <c r="R40" s="144"/>
    </row>
    <row r="41" spans="1:18" x14ac:dyDescent="0.25">
      <c r="A41" s="146" t="s">
        <v>130</v>
      </c>
      <c r="B41" s="147">
        <v>2017</v>
      </c>
      <c r="C41" s="148">
        <v>12.682</v>
      </c>
      <c r="D41" s="148">
        <v>17.965</v>
      </c>
      <c r="E41" s="148">
        <v>14.661</v>
      </c>
      <c r="F41" s="148">
        <v>12.089</v>
      </c>
      <c r="G41" s="148">
        <v>22.957999999999998</v>
      </c>
      <c r="H41" s="148">
        <v>16.908999999999999</v>
      </c>
      <c r="I41" s="148">
        <v>20.478000000000002</v>
      </c>
      <c r="J41" s="149">
        <v>22.957999999999998</v>
      </c>
      <c r="K41" s="150"/>
      <c r="L41" s="150"/>
      <c r="M41" s="151"/>
      <c r="N41" s="152"/>
      <c r="O41" s="152"/>
      <c r="P41" s="152"/>
      <c r="Q41" s="152"/>
      <c r="R41" s="152"/>
    </row>
    <row r="42" spans="1:18" x14ac:dyDescent="0.25">
      <c r="A42" s="138" t="s">
        <v>131</v>
      </c>
      <c r="B42" s="139">
        <v>2016</v>
      </c>
      <c r="C42" s="140">
        <v>40.631999999999998</v>
      </c>
      <c r="D42" s="140"/>
      <c r="E42" s="140"/>
      <c r="F42" s="140"/>
      <c r="G42" s="140"/>
      <c r="H42" s="140"/>
      <c r="I42" s="140"/>
      <c r="J42" s="141"/>
      <c r="K42" s="155" t="e">
        <v>#DIV/0!</v>
      </c>
      <c r="L42" s="155" t="e">
        <v>#DIV/0!</v>
      </c>
      <c r="M42" s="156"/>
      <c r="N42" s="157"/>
      <c r="O42" s="157"/>
      <c r="P42" s="157"/>
      <c r="Q42" s="157"/>
      <c r="R42" s="157"/>
    </row>
    <row r="43" spans="1:18" x14ac:dyDescent="0.25">
      <c r="A43" s="146" t="s">
        <v>131</v>
      </c>
      <c r="B43" s="147">
        <v>2017</v>
      </c>
      <c r="C43" s="148">
        <v>43.679000000000002</v>
      </c>
      <c r="D43" s="148"/>
      <c r="E43" s="148"/>
      <c r="F43" s="148"/>
      <c r="G43" s="148"/>
      <c r="H43" s="148"/>
      <c r="I43" s="148"/>
      <c r="J43" s="149"/>
      <c r="K43" s="158">
        <v>36.091873900293258</v>
      </c>
      <c r="L43" s="158">
        <v>35.837272353323229</v>
      </c>
      <c r="M43" s="159">
        <v>675330</v>
      </c>
      <c r="N43" s="160">
        <v>155</v>
      </c>
      <c r="O43" s="160">
        <v>282</v>
      </c>
      <c r="P43" s="160">
        <v>267</v>
      </c>
      <c r="Q43" s="160">
        <v>462</v>
      </c>
      <c r="R43" s="160">
        <v>447</v>
      </c>
    </row>
    <row r="44" spans="1:18" x14ac:dyDescent="0.25">
      <c r="A44" s="138" t="s">
        <v>132</v>
      </c>
      <c r="B44" s="139">
        <v>2016</v>
      </c>
      <c r="C44" s="140"/>
      <c r="D44" s="140"/>
      <c r="E44" s="140"/>
      <c r="F44" s="140"/>
      <c r="G44" s="140"/>
      <c r="H44" s="140"/>
      <c r="I44" s="140"/>
      <c r="J44" s="141"/>
      <c r="K44" s="142"/>
      <c r="L44" s="142"/>
      <c r="M44" s="143"/>
      <c r="N44" s="144"/>
      <c r="O44" s="144"/>
      <c r="P44" s="144"/>
      <c r="Q44" s="144"/>
      <c r="R44" s="144"/>
    </row>
    <row r="45" spans="1:18" x14ac:dyDescent="0.25">
      <c r="A45" s="146" t="s">
        <v>132</v>
      </c>
      <c r="B45" s="147">
        <v>2017</v>
      </c>
      <c r="C45" s="148"/>
      <c r="D45" s="148"/>
      <c r="E45" s="148"/>
      <c r="F45" s="148"/>
      <c r="G45" s="148"/>
      <c r="H45" s="148"/>
      <c r="I45" s="148"/>
      <c r="J45" s="149"/>
      <c r="K45" s="150"/>
      <c r="L45" s="150"/>
      <c r="M45" s="151"/>
      <c r="N45" s="152"/>
      <c r="O45" s="152"/>
      <c r="P45" s="152"/>
      <c r="Q45" s="152"/>
      <c r="R45" s="152"/>
    </row>
    <row r="46" spans="1:18" x14ac:dyDescent="0.25">
      <c r="A46" s="138" t="s">
        <v>133</v>
      </c>
      <c r="B46" s="139">
        <v>2016</v>
      </c>
      <c r="C46" s="140">
        <v>30.11</v>
      </c>
      <c r="D46" s="140"/>
      <c r="E46" s="140"/>
      <c r="F46" s="140"/>
      <c r="G46" s="140"/>
      <c r="H46" s="140"/>
      <c r="I46" s="140"/>
      <c r="J46" s="141"/>
      <c r="K46" s="155" t="e">
        <v>#DIV/0!</v>
      </c>
      <c r="L46" s="155" t="e">
        <v>#DIV/0!</v>
      </c>
      <c r="M46" s="156"/>
      <c r="N46" s="157"/>
      <c r="O46" s="157"/>
      <c r="P46" s="157"/>
      <c r="Q46" s="157"/>
      <c r="R46" s="157"/>
    </row>
    <row r="47" spans="1:18" x14ac:dyDescent="0.25">
      <c r="A47" s="146" t="s">
        <v>133</v>
      </c>
      <c r="B47" s="147">
        <v>2017</v>
      </c>
      <c r="C47" s="148">
        <v>32.368000000000002</v>
      </c>
      <c r="D47" s="148"/>
      <c r="E47" s="148"/>
      <c r="F47" s="148"/>
      <c r="G47" s="148"/>
      <c r="H47" s="148"/>
      <c r="I47" s="148"/>
      <c r="J47" s="149"/>
      <c r="K47" s="158">
        <v>31.519839259084847</v>
      </c>
      <c r="L47" s="158">
        <v>43.415918882648235</v>
      </c>
      <c r="M47" s="159">
        <v>675330</v>
      </c>
      <c r="N47" s="160">
        <v>155</v>
      </c>
      <c r="O47" s="160">
        <v>225.6</v>
      </c>
      <c r="P47" s="160">
        <v>213.6</v>
      </c>
      <c r="Q47" s="160">
        <v>369.9</v>
      </c>
      <c r="R47" s="160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Dermatology Comparative Tariffs</vt:lpstr>
      <vt:lpstr>RCFs</vt:lpstr>
      <vt:lpstr>'Dermatology Comparative Tariffs'!Print_Area</vt:lpstr>
      <vt:lpstr>'Dermatology 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2017-01-15T17:25:00Z</cp:lastPrinted>
  <dcterms:created xsi:type="dcterms:W3CDTF">2007-01-02T12:57:15Z</dcterms:created>
  <dcterms:modified xsi:type="dcterms:W3CDTF">2017-01-16T08:50:18Z</dcterms:modified>
</cp:coreProperties>
</file>